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160" firstSheet="1" activeTab="1"/>
  </bookViews>
  <sheets>
    <sheet name="LOGOS" sheetId="11" state="hidden" r:id="rId1"/>
    <sheet name="DATOS" sheetId="3" r:id="rId2"/>
    <sheet name="T1" sheetId="1" r:id="rId3"/>
    <sheet name="T2" sheetId="6" r:id="rId4"/>
    <sheet name="T3" sheetId="7" r:id="rId5"/>
    <sheet name="Actas" sheetId="8" r:id="rId6"/>
    <sheet name="Final" sheetId="9" r:id="rId7"/>
    <sheet name="Supletorio" sheetId="10" r:id="rId8"/>
    <sheet name="OVD" sheetId="13" state="hidden" r:id="rId9"/>
  </sheets>
  <externalReferences>
    <externalReference r:id="rId10"/>
    <externalReference r:id="rId11"/>
  </externalReferences>
  <definedNames>
    <definedName name="_xlnm.Print_Area" localSheetId="5">Actas!$A$2:$K$76</definedName>
    <definedName name="_xlnm.Print_Area" localSheetId="6">Final!$A$1:$N$48</definedName>
    <definedName name="_xlnm.Print_Area" localSheetId="7">Supletorio!$A$2:$F$61</definedName>
    <definedName name="CALIF1">Actas!$G$12:$G$56</definedName>
    <definedName name="compor" localSheetId="8">[1]T1!$AF$9:$AH$13</definedName>
    <definedName name="compor">'T1'!$X$9:$Z$13</definedName>
    <definedName name="compor1" localSheetId="8">[1]T1!$AE$9:$AF$13</definedName>
    <definedName name="compor1">'T1'!$W$9:$X$13</definedName>
    <definedName name="COMPORTA">'T1'!$DS$2:$DU$6</definedName>
    <definedName name="COMPORTA1">'T1'!$DR$2:$DS$6</definedName>
    <definedName name="ESCALA" localSheetId="8">[1]Actas!$L$12:$L$56</definedName>
    <definedName name="ESCALA">Actas!$L$12:$L$57</definedName>
    <definedName name="final">Final!$K$11:$K$47</definedName>
    <definedName name="Final_1">Final!$A$11:$J$47</definedName>
    <definedName name="PROM">[1]T1!$AF$16:$AH$19</definedName>
    <definedName name="PROM_1">[1]T1!$AE$16:$AF$19</definedName>
    <definedName name="_xlnm.Print_Titles" localSheetId="5">Actas!$2:$9</definedName>
    <definedName name="_xlnm.Print_Titles" localSheetId="6">Final!$1:$10</definedName>
    <definedName name="_xlnm.Print_Titles" localSheetId="7">Supletorio!$2:$11</definedName>
    <definedName name="TRI_1" localSheetId="8">[1]T1!$A$4:$AC$52</definedName>
    <definedName name="TRI_1">'T1'!$A$4:$U$52</definedName>
    <definedName name="TRI_2" localSheetId="8">[1]T2!$A$4:$AC$52</definedName>
    <definedName name="TRI_2">'T2'!$A$4:$U$52</definedName>
    <definedName name="TRI_3" localSheetId="8">[1]T3!$A$4:$AC$52</definedName>
    <definedName name="TRI_3">'T3'!$A$4:$AA$52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0" l="1"/>
  <c r="A55" i="9"/>
  <c r="F55" i="9" s="1"/>
  <c r="S50" i="9"/>
  <c r="R50" i="9"/>
  <c r="K50" i="9"/>
  <c r="S49" i="9"/>
  <c r="R49" i="9"/>
  <c r="K49" i="9"/>
  <c r="S48" i="9"/>
  <c r="R48" i="9"/>
  <c r="K48" i="9"/>
  <c r="C55" i="9" l="1"/>
  <c r="E55" i="9"/>
  <c r="H55" i="9"/>
  <c r="B55" i="9"/>
  <c r="D55" i="9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8" i="1"/>
  <c r="J55" i="9" l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H8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Q9" i="7" l="1"/>
  <c r="O9" i="7"/>
  <c r="Q9" i="6"/>
  <c r="O9" i="6"/>
  <c r="L9" i="6"/>
  <c r="J9" i="6"/>
  <c r="G9" i="6"/>
  <c r="E9" i="6"/>
  <c r="L8" i="7" l="1"/>
  <c r="G8" i="7"/>
  <c r="E8" i="7"/>
  <c r="J8" i="7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8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8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8" i="6"/>
  <c r="G43" i="6"/>
  <c r="G44" i="6"/>
  <c r="G45" i="6"/>
  <c r="G46" i="6"/>
  <c r="G47" i="6"/>
  <c r="G48" i="6"/>
  <c r="G49" i="6"/>
  <c r="G50" i="6"/>
  <c r="G51" i="6"/>
  <c r="G52" i="6"/>
  <c r="B8" i="6"/>
  <c r="H8" i="6" l="1"/>
  <c r="M8" i="6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J9" i="1"/>
  <c r="J10" i="1"/>
  <c r="J11" i="1"/>
  <c r="J12" i="1"/>
  <c r="J13" i="1"/>
  <c r="M13" i="1" s="1"/>
  <c r="J14" i="1"/>
  <c r="J15" i="1"/>
  <c r="J16" i="1"/>
  <c r="J17" i="1"/>
  <c r="M17" i="1" s="1"/>
  <c r="J18" i="1"/>
  <c r="J19" i="1"/>
  <c r="J20" i="1"/>
  <c r="J21" i="1"/>
  <c r="M21" i="1" s="1"/>
  <c r="J22" i="1"/>
  <c r="J23" i="1"/>
  <c r="J24" i="1"/>
  <c r="J25" i="1"/>
  <c r="M25" i="1" s="1"/>
  <c r="J26" i="1"/>
  <c r="J27" i="1"/>
  <c r="J28" i="1"/>
  <c r="J29" i="1"/>
  <c r="M29" i="1" s="1"/>
  <c r="J30" i="1"/>
  <c r="J31" i="1"/>
  <c r="J32" i="1"/>
  <c r="J33" i="1"/>
  <c r="M33" i="1" s="1"/>
  <c r="J34" i="1"/>
  <c r="J35" i="1"/>
  <c r="J36" i="1"/>
  <c r="J37" i="1"/>
  <c r="M37" i="1" s="1"/>
  <c r="J38" i="1"/>
  <c r="J39" i="1"/>
  <c r="J40" i="1"/>
  <c r="J41" i="1"/>
  <c r="M41" i="1" s="1"/>
  <c r="J4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E9" i="1"/>
  <c r="H9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L8" i="1"/>
  <c r="J8" i="1"/>
  <c r="M8" i="1" s="1"/>
  <c r="G8" i="1"/>
  <c r="E8" i="1"/>
  <c r="M9" i="1" l="1"/>
  <c r="M42" i="1"/>
  <c r="M38" i="1"/>
  <c r="M34" i="1"/>
  <c r="M30" i="1"/>
  <c r="M26" i="1"/>
  <c r="M22" i="1"/>
  <c r="M18" i="1"/>
  <c r="M14" i="1"/>
  <c r="M10" i="1"/>
  <c r="M39" i="1"/>
  <c r="M35" i="1"/>
  <c r="M31" i="1"/>
  <c r="M27" i="1"/>
  <c r="M23" i="1"/>
  <c r="M19" i="1"/>
  <c r="M15" i="1"/>
  <c r="M11" i="1"/>
  <c r="M40" i="1"/>
  <c r="M36" i="1"/>
  <c r="M32" i="1"/>
  <c r="M28" i="1"/>
  <c r="M24" i="1"/>
  <c r="M20" i="1"/>
  <c r="M16" i="1"/>
  <c r="M12" i="1"/>
  <c r="Y52" i="7"/>
  <c r="Y51" i="7"/>
  <c r="Y50" i="7"/>
  <c r="Y49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8" i="7"/>
  <c r="A2" i="8" l="1"/>
  <c r="B8" i="9" l="1"/>
  <c r="A12" i="10"/>
  <c r="B12" i="10" l="1"/>
  <c r="A3" i="10"/>
  <c r="A2" i="10"/>
  <c r="A11" i="9"/>
  <c r="A4" i="9"/>
  <c r="A5" i="10" s="1"/>
  <c r="A2" i="9"/>
  <c r="A1" i="9"/>
  <c r="K8" i="8" l="1"/>
  <c r="A8" i="8"/>
  <c r="A5" i="8"/>
  <c r="A5" i="9" s="1"/>
  <c r="A6" i="10" s="1"/>
  <c r="A4" i="8"/>
  <c r="A7" i="8"/>
  <c r="A6" i="8"/>
  <c r="A3" i="8"/>
  <c r="Q52" i="7" l="1"/>
  <c r="O52" i="7"/>
  <c r="L52" i="7"/>
  <c r="J52" i="7"/>
  <c r="G52" i="7"/>
  <c r="E52" i="7"/>
  <c r="B52" i="7"/>
  <c r="A52" i="7" s="1"/>
  <c r="Q51" i="7"/>
  <c r="O51" i="7"/>
  <c r="L51" i="7"/>
  <c r="J51" i="7"/>
  <c r="G51" i="7"/>
  <c r="E51" i="7"/>
  <c r="B51" i="7"/>
  <c r="A51" i="7" s="1"/>
  <c r="Q50" i="7"/>
  <c r="O50" i="7"/>
  <c r="L50" i="7"/>
  <c r="J50" i="7"/>
  <c r="G50" i="7"/>
  <c r="E50" i="7"/>
  <c r="B50" i="7"/>
  <c r="Q49" i="7"/>
  <c r="O49" i="7"/>
  <c r="L49" i="7"/>
  <c r="J49" i="7"/>
  <c r="G49" i="7"/>
  <c r="E49" i="7"/>
  <c r="B49" i="7"/>
  <c r="A49" i="7" s="1"/>
  <c r="Q48" i="7"/>
  <c r="O48" i="7"/>
  <c r="L48" i="7"/>
  <c r="J48" i="7"/>
  <c r="G48" i="7"/>
  <c r="E48" i="7"/>
  <c r="B48" i="7"/>
  <c r="Q47" i="7"/>
  <c r="O47" i="7"/>
  <c r="L47" i="7"/>
  <c r="J47" i="7"/>
  <c r="G47" i="7"/>
  <c r="E47" i="7"/>
  <c r="B47" i="7"/>
  <c r="Q46" i="7"/>
  <c r="O46" i="7"/>
  <c r="L46" i="7"/>
  <c r="J46" i="7"/>
  <c r="G46" i="7"/>
  <c r="E46" i="7"/>
  <c r="B46" i="7"/>
  <c r="Q45" i="7"/>
  <c r="O45" i="7"/>
  <c r="L45" i="7"/>
  <c r="J45" i="7"/>
  <c r="G45" i="7"/>
  <c r="E45" i="7"/>
  <c r="B45" i="7"/>
  <c r="Q44" i="7"/>
  <c r="O44" i="7"/>
  <c r="L44" i="7"/>
  <c r="J44" i="7"/>
  <c r="G44" i="7"/>
  <c r="E44" i="7"/>
  <c r="B44" i="7"/>
  <c r="Q43" i="7"/>
  <c r="O43" i="7"/>
  <c r="L43" i="7"/>
  <c r="J43" i="7"/>
  <c r="G43" i="7"/>
  <c r="E43" i="7"/>
  <c r="B43" i="7"/>
  <c r="Q42" i="7"/>
  <c r="O42" i="7"/>
  <c r="B42" i="7"/>
  <c r="Q41" i="7"/>
  <c r="O41" i="7"/>
  <c r="B41" i="7"/>
  <c r="M41" i="7" s="1"/>
  <c r="Q40" i="7"/>
  <c r="O40" i="7"/>
  <c r="B40" i="7"/>
  <c r="Q39" i="7"/>
  <c r="O39" i="7"/>
  <c r="B39" i="7"/>
  <c r="Q38" i="7"/>
  <c r="O38" i="7"/>
  <c r="B38" i="7"/>
  <c r="Q37" i="7"/>
  <c r="O37" i="7"/>
  <c r="B37" i="7"/>
  <c r="M37" i="7" s="1"/>
  <c r="Q36" i="7"/>
  <c r="O36" i="7"/>
  <c r="B36" i="7"/>
  <c r="Q35" i="7"/>
  <c r="O35" i="7"/>
  <c r="B35" i="7"/>
  <c r="Q34" i="7"/>
  <c r="O34" i="7"/>
  <c r="B34" i="7"/>
  <c r="Q33" i="7"/>
  <c r="O33" i="7"/>
  <c r="B33" i="7"/>
  <c r="M33" i="7" s="1"/>
  <c r="Q32" i="7"/>
  <c r="O32" i="7"/>
  <c r="B32" i="7"/>
  <c r="Q31" i="7"/>
  <c r="O31" i="7"/>
  <c r="B31" i="7"/>
  <c r="Q30" i="7"/>
  <c r="O30" i="7"/>
  <c r="B30" i="7"/>
  <c r="Q29" i="7"/>
  <c r="O29" i="7"/>
  <c r="B29" i="7"/>
  <c r="M29" i="7" s="1"/>
  <c r="Q28" i="7"/>
  <c r="O28" i="7"/>
  <c r="B28" i="7"/>
  <c r="Q27" i="7"/>
  <c r="O27" i="7"/>
  <c r="B27" i="7"/>
  <c r="Q26" i="7"/>
  <c r="O26" i="7"/>
  <c r="B26" i="7"/>
  <c r="Q25" i="7"/>
  <c r="O25" i="7"/>
  <c r="B25" i="7"/>
  <c r="M25" i="7" s="1"/>
  <c r="Q24" i="7"/>
  <c r="O24" i="7"/>
  <c r="B24" i="7"/>
  <c r="Q23" i="7"/>
  <c r="O23" i="7"/>
  <c r="B23" i="7"/>
  <c r="Q22" i="7"/>
  <c r="O22" i="7"/>
  <c r="B22" i="7"/>
  <c r="Q21" i="7"/>
  <c r="O21" i="7"/>
  <c r="B21" i="7"/>
  <c r="M21" i="7" s="1"/>
  <c r="Q20" i="7"/>
  <c r="O20" i="7"/>
  <c r="B20" i="7"/>
  <c r="Q19" i="7"/>
  <c r="O19" i="7"/>
  <c r="B19" i="7"/>
  <c r="Q18" i="7"/>
  <c r="O18" i="7"/>
  <c r="B18" i="7"/>
  <c r="Q17" i="7"/>
  <c r="O17" i="7"/>
  <c r="B17" i="7"/>
  <c r="M17" i="7" s="1"/>
  <c r="Q16" i="7"/>
  <c r="O16" i="7"/>
  <c r="B16" i="7"/>
  <c r="Q15" i="7"/>
  <c r="O15" i="7"/>
  <c r="B15" i="7"/>
  <c r="Q14" i="7"/>
  <c r="O14" i="7"/>
  <c r="B14" i="7"/>
  <c r="Q13" i="7"/>
  <c r="O13" i="7"/>
  <c r="B13" i="7"/>
  <c r="Q12" i="7"/>
  <c r="O12" i="7"/>
  <c r="B12" i="7"/>
  <c r="Q11" i="7"/>
  <c r="O11" i="7"/>
  <c r="B11" i="7"/>
  <c r="Q10" i="7"/>
  <c r="O10" i="7"/>
  <c r="B10" i="7"/>
  <c r="B9" i="7"/>
  <c r="Q8" i="7"/>
  <c r="O8" i="7"/>
  <c r="B8" i="7"/>
  <c r="M8" i="7" s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M49" i="6" s="1"/>
  <c r="B50" i="6"/>
  <c r="B51" i="6"/>
  <c r="B52" i="6"/>
  <c r="R52" i="6" s="1"/>
  <c r="T52" i="6" s="1"/>
  <c r="Q52" i="6"/>
  <c r="O52" i="6"/>
  <c r="L52" i="6"/>
  <c r="J52" i="6"/>
  <c r="E52" i="6"/>
  <c r="Q51" i="6"/>
  <c r="O51" i="6"/>
  <c r="L51" i="6"/>
  <c r="J51" i="6"/>
  <c r="E51" i="6"/>
  <c r="Q50" i="6"/>
  <c r="O50" i="6"/>
  <c r="L50" i="6"/>
  <c r="J50" i="6"/>
  <c r="E50" i="6"/>
  <c r="Q49" i="6"/>
  <c r="O49" i="6"/>
  <c r="L49" i="6"/>
  <c r="J49" i="6"/>
  <c r="E49" i="6"/>
  <c r="Q48" i="6"/>
  <c r="O48" i="6"/>
  <c r="L48" i="6"/>
  <c r="J48" i="6"/>
  <c r="E48" i="6"/>
  <c r="Q47" i="6"/>
  <c r="O47" i="6"/>
  <c r="L47" i="6"/>
  <c r="J47" i="6"/>
  <c r="E47" i="6"/>
  <c r="Q46" i="6"/>
  <c r="O46" i="6"/>
  <c r="L46" i="6"/>
  <c r="J46" i="6"/>
  <c r="E46" i="6"/>
  <c r="Q45" i="6"/>
  <c r="O45" i="6"/>
  <c r="L45" i="6"/>
  <c r="J45" i="6"/>
  <c r="E45" i="6"/>
  <c r="Q44" i="6"/>
  <c r="O44" i="6"/>
  <c r="L44" i="6"/>
  <c r="J44" i="6"/>
  <c r="E44" i="6"/>
  <c r="Q43" i="6"/>
  <c r="O43" i="6"/>
  <c r="L43" i="6"/>
  <c r="J43" i="6"/>
  <c r="E43" i="6"/>
  <c r="Q42" i="6"/>
  <c r="O42" i="6"/>
  <c r="Q41" i="6"/>
  <c r="O41" i="6"/>
  <c r="Q40" i="6"/>
  <c r="O40" i="6"/>
  <c r="Q39" i="6"/>
  <c r="O39" i="6"/>
  <c r="Q38" i="6"/>
  <c r="O38" i="6"/>
  <c r="Q37" i="6"/>
  <c r="O37" i="6"/>
  <c r="Q36" i="6"/>
  <c r="O36" i="6"/>
  <c r="Q35" i="6"/>
  <c r="O35" i="6"/>
  <c r="Q34" i="6"/>
  <c r="O34" i="6"/>
  <c r="Q33" i="6"/>
  <c r="O33" i="6"/>
  <c r="Q32" i="6"/>
  <c r="O32" i="6"/>
  <c r="Q31" i="6"/>
  <c r="O31" i="6"/>
  <c r="Q30" i="6"/>
  <c r="O30" i="6"/>
  <c r="Q29" i="6"/>
  <c r="O29" i="6"/>
  <c r="Q28" i="6"/>
  <c r="O28" i="6"/>
  <c r="Q27" i="6"/>
  <c r="O27" i="6"/>
  <c r="Q26" i="6"/>
  <c r="O26" i="6"/>
  <c r="Q25" i="6"/>
  <c r="O25" i="6"/>
  <c r="Q24" i="6"/>
  <c r="O24" i="6"/>
  <c r="Q23" i="6"/>
  <c r="O23" i="6"/>
  <c r="Q22" i="6"/>
  <c r="O22" i="6"/>
  <c r="Q21" i="6"/>
  <c r="O21" i="6"/>
  <c r="Q20" i="6"/>
  <c r="O20" i="6"/>
  <c r="Q19" i="6"/>
  <c r="O19" i="6"/>
  <c r="Q18" i="6"/>
  <c r="O18" i="6"/>
  <c r="Q17" i="6"/>
  <c r="O17" i="6"/>
  <c r="Q16" i="6"/>
  <c r="O16" i="6"/>
  <c r="Q15" i="6"/>
  <c r="O15" i="6"/>
  <c r="Q14" i="6"/>
  <c r="O14" i="6"/>
  <c r="Q13" i="6"/>
  <c r="O13" i="6"/>
  <c r="Q12" i="6"/>
  <c r="O12" i="6"/>
  <c r="Q11" i="6"/>
  <c r="O11" i="6"/>
  <c r="Q10" i="6"/>
  <c r="O10" i="6"/>
  <c r="Q8" i="6"/>
  <c r="O8" i="6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L52" i="1"/>
  <c r="L51" i="1"/>
  <c r="L50" i="1"/>
  <c r="L49" i="1"/>
  <c r="L48" i="1"/>
  <c r="L47" i="1"/>
  <c r="L46" i="1"/>
  <c r="L45" i="1"/>
  <c r="L44" i="1"/>
  <c r="L43" i="1"/>
  <c r="J52" i="1"/>
  <c r="J51" i="1"/>
  <c r="J50" i="1"/>
  <c r="J49" i="1"/>
  <c r="J48" i="1"/>
  <c r="J47" i="1"/>
  <c r="J46" i="1"/>
  <c r="J45" i="1"/>
  <c r="J44" i="1"/>
  <c r="J43" i="1"/>
  <c r="G52" i="1"/>
  <c r="G51" i="1"/>
  <c r="G50" i="1"/>
  <c r="G49" i="1"/>
  <c r="G48" i="1"/>
  <c r="G47" i="1"/>
  <c r="G46" i="1"/>
  <c r="G45" i="1"/>
  <c r="G44" i="1"/>
  <c r="G43" i="1"/>
  <c r="E52" i="1"/>
  <c r="E51" i="1"/>
  <c r="E50" i="1"/>
  <c r="E49" i="1"/>
  <c r="E48" i="1"/>
  <c r="E47" i="1"/>
  <c r="E46" i="1"/>
  <c r="E45" i="1"/>
  <c r="E44" i="1"/>
  <c r="E43" i="1"/>
  <c r="H50" i="1"/>
  <c r="M50" i="1"/>
  <c r="M46" i="1"/>
  <c r="H51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H9" i="6" l="1"/>
  <c r="M9" i="6"/>
  <c r="H9" i="7"/>
  <c r="M9" i="7"/>
  <c r="M13" i="7"/>
  <c r="M11" i="7"/>
  <c r="M15" i="7"/>
  <c r="M19" i="7"/>
  <c r="M23" i="7"/>
  <c r="M27" i="7"/>
  <c r="M31" i="7"/>
  <c r="M35" i="7"/>
  <c r="M39" i="7"/>
  <c r="H41" i="6"/>
  <c r="M41" i="6"/>
  <c r="H37" i="6"/>
  <c r="M37" i="6"/>
  <c r="H33" i="6"/>
  <c r="M33" i="6"/>
  <c r="H29" i="6"/>
  <c r="M29" i="6"/>
  <c r="H25" i="6"/>
  <c r="M25" i="6"/>
  <c r="H21" i="6"/>
  <c r="M21" i="6"/>
  <c r="H17" i="6"/>
  <c r="M17" i="6"/>
  <c r="H13" i="6"/>
  <c r="M13" i="6"/>
  <c r="A9" i="6"/>
  <c r="R42" i="1"/>
  <c r="T42" i="1" s="1"/>
  <c r="M40" i="6"/>
  <c r="H40" i="6"/>
  <c r="M36" i="6"/>
  <c r="H36" i="6"/>
  <c r="M32" i="6"/>
  <c r="H32" i="6"/>
  <c r="M28" i="6"/>
  <c r="H28" i="6"/>
  <c r="M24" i="6"/>
  <c r="H24" i="6"/>
  <c r="M20" i="6"/>
  <c r="H20" i="6"/>
  <c r="M16" i="6"/>
  <c r="H16" i="6"/>
  <c r="M12" i="6"/>
  <c r="H12" i="6"/>
  <c r="H12" i="7"/>
  <c r="M12" i="7"/>
  <c r="H16" i="7"/>
  <c r="M16" i="7"/>
  <c r="H20" i="7"/>
  <c r="M20" i="7"/>
  <c r="H24" i="7"/>
  <c r="M24" i="7"/>
  <c r="H28" i="7"/>
  <c r="M28" i="7"/>
  <c r="H32" i="7"/>
  <c r="M32" i="7"/>
  <c r="H36" i="7"/>
  <c r="M36" i="7"/>
  <c r="H40" i="7"/>
  <c r="M40" i="7"/>
  <c r="H39" i="6"/>
  <c r="M39" i="6"/>
  <c r="M35" i="6"/>
  <c r="H35" i="6"/>
  <c r="H31" i="6"/>
  <c r="M31" i="6"/>
  <c r="H27" i="6"/>
  <c r="M27" i="6"/>
  <c r="M23" i="6"/>
  <c r="H23" i="6"/>
  <c r="H19" i="6"/>
  <c r="M19" i="6"/>
  <c r="H15" i="6"/>
  <c r="M15" i="6"/>
  <c r="M11" i="6"/>
  <c r="H11" i="6"/>
  <c r="M42" i="6"/>
  <c r="H42" i="6"/>
  <c r="M38" i="6"/>
  <c r="H38" i="6"/>
  <c r="M34" i="6"/>
  <c r="H34" i="6"/>
  <c r="M30" i="6"/>
  <c r="H30" i="6"/>
  <c r="M26" i="6"/>
  <c r="H26" i="6"/>
  <c r="M22" i="6"/>
  <c r="H22" i="6"/>
  <c r="M18" i="6"/>
  <c r="H18" i="6"/>
  <c r="M14" i="6"/>
  <c r="H14" i="6"/>
  <c r="M10" i="6"/>
  <c r="H10" i="6"/>
  <c r="H10" i="7"/>
  <c r="M10" i="7"/>
  <c r="H14" i="7"/>
  <c r="M14" i="7"/>
  <c r="H18" i="7"/>
  <c r="M18" i="7"/>
  <c r="H22" i="7"/>
  <c r="M22" i="7"/>
  <c r="H26" i="7"/>
  <c r="M26" i="7"/>
  <c r="H30" i="7"/>
  <c r="M30" i="7"/>
  <c r="H34" i="7"/>
  <c r="M34" i="7"/>
  <c r="H38" i="7"/>
  <c r="M38" i="7"/>
  <c r="H42" i="7"/>
  <c r="M42" i="7"/>
  <c r="H8" i="7"/>
  <c r="H11" i="7"/>
  <c r="H13" i="7"/>
  <c r="H15" i="7"/>
  <c r="H17" i="7"/>
  <c r="R17" i="7" s="1"/>
  <c r="H19" i="7"/>
  <c r="H21" i="7"/>
  <c r="H23" i="7"/>
  <c r="H25" i="7"/>
  <c r="H27" i="7"/>
  <c r="H29" i="7"/>
  <c r="R29" i="7" s="1"/>
  <c r="H31" i="7"/>
  <c r="H33" i="7"/>
  <c r="H35" i="7"/>
  <c r="H37" i="7"/>
  <c r="R37" i="7" s="1"/>
  <c r="H39" i="7"/>
  <c r="H41" i="7"/>
  <c r="R41" i="7" s="1"/>
  <c r="M52" i="6"/>
  <c r="H52" i="6"/>
  <c r="R22" i="1"/>
  <c r="T22" i="1" s="1"/>
  <c r="R23" i="1"/>
  <c r="T23" i="1" s="1"/>
  <c r="M47" i="1"/>
  <c r="R30" i="1"/>
  <c r="T30" i="1" s="1"/>
  <c r="R14" i="1"/>
  <c r="T14" i="1" s="1"/>
  <c r="H43" i="6"/>
  <c r="R43" i="6" s="1"/>
  <c r="T43" i="6" s="1"/>
  <c r="H49" i="6"/>
  <c r="R49" i="6" s="1"/>
  <c r="T49" i="6" s="1"/>
  <c r="M46" i="7"/>
  <c r="H46" i="1"/>
  <c r="R46" i="1" s="1"/>
  <c r="T46" i="1" s="1"/>
  <c r="R20" i="1"/>
  <c r="T20" i="1" s="1"/>
  <c r="M44" i="1"/>
  <c r="R31" i="1"/>
  <c r="T31" i="1" s="1"/>
  <c r="M43" i="1"/>
  <c r="H45" i="7"/>
  <c r="M49" i="7"/>
  <c r="R19" i="1"/>
  <c r="T19" i="1" s="1"/>
  <c r="R27" i="1"/>
  <c r="T27" i="1" s="1"/>
  <c r="R34" i="1"/>
  <c r="T34" i="1" s="1"/>
  <c r="R14" i="7"/>
  <c r="M48" i="7"/>
  <c r="A9" i="7"/>
  <c r="A10" i="7" s="1"/>
  <c r="R50" i="7"/>
  <c r="T50" i="7" s="1"/>
  <c r="A50" i="7"/>
  <c r="H46" i="6"/>
  <c r="H46" i="7"/>
  <c r="R46" i="7" s="1"/>
  <c r="T46" i="7" s="1"/>
  <c r="M45" i="6"/>
  <c r="R45" i="6" s="1"/>
  <c r="T45" i="6" s="1"/>
  <c r="H47" i="6"/>
  <c r="M45" i="7"/>
  <c r="M47" i="7"/>
  <c r="R34" i="6"/>
  <c r="H44" i="6"/>
  <c r="M44" i="6"/>
  <c r="M48" i="6"/>
  <c r="H45" i="6"/>
  <c r="M46" i="6"/>
  <c r="M43" i="6"/>
  <c r="H47" i="7"/>
  <c r="M50" i="7"/>
  <c r="M43" i="7"/>
  <c r="H48" i="7"/>
  <c r="R48" i="7" s="1"/>
  <c r="T48" i="7" s="1"/>
  <c r="M51" i="7"/>
  <c r="R33" i="7"/>
  <c r="M44" i="7"/>
  <c r="H49" i="7"/>
  <c r="R49" i="7"/>
  <c r="T49" i="7" s="1"/>
  <c r="M52" i="7"/>
  <c r="H50" i="7"/>
  <c r="H43" i="7"/>
  <c r="R43" i="7" s="1"/>
  <c r="T43" i="7" s="1"/>
  <c r="H51" i="7"/>
  <c r="R51" i="7"/>
  <c r="T51" i="7" s="1"/>
  <c r="R12" i="7"/>
  <c r="H44" i="7"/>
  <c r="H52" i="7"/>
  <c r="R52" i="7"/>
  <c r="T52" i="7" s="1"/>
  <c r="R42" i="6"/>
  <c r="M51" i="6"/>
  <c r="A49" i="6"/>
  <c r="M50" i="6"/>
  <c r="H51" i="6"/>
  <c r="R51" i="6" s="1"/>
  <c r="T51" i="6" s="1"/>
  <c r="H50" i="6"/>
  <c r="R50" i="6" s="1"/>
  <c r="T50" i="6" s="1"/>
  <c r="H48" i="6"/>
  <c r="R32" i="6"/>
  <c r="R31" i="6"/>
  <c r="R39" i="6"/>
  <c r="M47" i="6"/>
  <c r="R47" i="6"/>
  <c r="T47" i="6" s="1"/>
  <c r="R24" i="6"/>
  <c r="R40" i="6"/>
  <c r="R46" i="6"/>
  <c r="T46" i="6" s="1"/>
  <c r="A10" i="6"/>
  <c r="R18" i="1"/>
  <c r="T18" i="1" s="1"/>
  <c r="R10" i="1"/>
  <c r="T10" i="1" s="1"/>
  <c r="M45" i="1"/>
  <c r="M51" i="1"/>
  <c r="R51" i="1" s="1"/>
  <c r="T51" i="1" s="1"/>
  <c r="M52" i="1"/>
  <c r="R50" i="1"/>
  <c r="T50" i="1" s="1"/>
  <c r="H45" i="1"/>
  <c r="H49" i="1"/>
  <c r="H52" i="1"/>
  <c r="H48" i="1"/>
  <c r="H44" i="1"/>
  <c r="R36" i="1"/>
  <c r="T36" i="1" s="1"/>
  <c r="R16" i="1"/>
  <c r="T16" i="1" s="1"/>
  <c r="R12" i="1"/>
  <c r="T12" i="1" s="1"/>
  <c r="M48" i="1"/>
  <c r="M49" i="1"/>
  <c r="A3" i="1"/>
  <c r="C7" i="3" s="1"/>
  <c r="R40" i="1"/>
  <c r="T40" i="1" s="1"/>
  <c r="H47" i="1"/>
  <c r="H43" i="1"/>
  <c r="R43" i="1" s="1"/>
  <c r="T43" i="1" s="1"/>
  <c r="R35" i="1"/>
  <c r="T35" i="1" s="1"/>
  <c r="T40" i="6" l="1"/>
  <c r="S40" i="6"/>
  <c r="T39" i="6"/>
  <c r="S39" i="6"/>
  <c r="T34" i="6"/>
  <c r="S34" i="6"/>
  <c r="T32" i="6"/>
  <c r="S32" i="6"/>
  <c r="T24" i="6"/>
  <c r="S24" i="6"/>
  <c r="T31" i="6"/>
  <c r="S31" i="6"/>
  <c r="T42" i="6"/>
  <c r="S42" i="6"/>
  <c r="T12" i="7"/>
  <c r="S12" i="7"/>
  <c r="T33" i="7"/>
  <c r="S33" i="7"/>
  <c r="T41" i="7"/>
  <c r="S41" i="7"/>
  <c r="T37" i="7"/>
  <c r="S37" i="7"/>
  <c r="T29" i="7"/>
  <c r="S29" i="7"/>
  <c r="T17" i="7"/>
  <c r="S17" i="7"/>
  <c r="T14" i="7"/>
  <c r="S14" i="7"/>
  <c r="R13" i="7"/>
  <c r="R30" i="7"/>
  <c r="R36" i="7"/>
  <c r="R9" i="6"/>
  <c r="R35" i="7"/>
  <c r="R27" i="7"/>
  <c r="R11" i="7"/>
  <c r="R9" i="7"/>
  <c r="R24" i="7"/>
  <c r="R29" i="6"/>
  <c r="R37" i="6"/>
  <c r="R23" i="7"/>
  <c r="R26" i="7"/>
  <c r="S26" i="7" s="1"/>
  <c r="R22" i="6"/>
  <c r="R30" i="6"/>
  <c r="R27" i="6"/>
  <c r="R35" i="6"/>
  <c r="R40" i="7"/>
  <c r="R13" i="6"/>
  <c r="R42" i="7"/>
  <c r="R34" i="7"/>
  <c r="R31" i="7"/>
  <c r="R38" i="7"/>
  <c r="R25" i="6"/>
  <c r="R18" i="6"/>
  <c r="R38" i="6"/>
  <c r="R36" i="6"/>
  <c r="R33" i="6"/>
  <c r="R25" i="7"/>
  <c r="R23" i="6"/>
  <c r="R15" i="6"/>
  <c r="R17" i="6"/>
  <c r="R19" i="6"/>
  <c r="R21" i="7"/>
  <c r="R16" i="7"/>
  <c r="R15" i="7"/>
  <c r="R14" i="6"/>
  <c r="R11" i="6"/>
  <c r="Y14" i="7"/>
  <c r="Z14" i="7" s="1"/>
  <c r="Y46" i="7"/>
  <c r="Y27" i="7"/>
  <c r="Z27" i="7" s="1"/>
  <c r="Y31" i="7"/>
  <c r="Z31" i="7" s="1"/>
  <c r="R38" i="1"/>
  <c r="T38" i="1" s="1"/>
  <c r="Y38" i="7" s="1"/>
  <c r="Z38" i="7" s="1"/>
  <c r="R28" i="1"/>
  <c r="T28" i="1" s="1"/>
  <c r="R47" i="1"/>
  <c r="T47" i="1" s="1"/>
  <c r="R8" i="1"/>
  <c r="T8" i="1" s="1"/>
  <c r="R39" i="1"/>
  <c r="T39" i="1" s="1"/>
  <c r="R44" i="1"/>
  <c r="T44" i="1" s="1"/>
  <c r="R15" i="1"/>
  <c r="T15" i="1" s="1"/>
  <c r="R24" i="1"/>
  <c r="T24" i="1" s="1"/>
  <c r="Y24" i="7" s="1"/>
  <c r="Z24" i="7" s="1"/>
  <c r="R11" i="1"/>
  <c r="T11" i="1" s="1"/>
  <c r="Y11" i="7" s="1"/>
  <c r="Z11" i="7" s="1"/>
  <c r="R25" i="1"/>
  <c r="T25" i="1" s="1"/>
  <c r="Y25" i="7" s="1"/>
  <c r="Z25" i="7" s="1"/>
  <c r="Y35" i="7"/>
  <c r="Z35" i="7" s="1"/>
  <c r="Y40" i="7"/>
  <c r="Z40" i="7" s="1"/>
  <c r="R32" i="1"/>
  <c r="T32" i="1" s="1"/>
  <c r="Y23" i="7"/>
  <c r="Z23" i="7" s="1"/>
  <c r="Y42" i="7"/>
  <c r="Z42" i="7" s="1"/>
  <c r="Y36" i="7"/>
  <c r="Z36" i="7" s="1"/>
  <c r="Y30" i="7"/>
  <c r="Z30" i="7" s="1"/>
  <c r="R32" i="7"/>
  <c r="Y43" i="7"/>
  <c r="Y34" i="7"/>
  <c r="Z34" i="7" s="1"/>
  <c r="R20" i="7"/>
  <c r="R39" i="7"/>
  <c r="R12" i="6"/>
  <c r="R45" i="7"/>
  <c r="T45" i="7" s="1"/>
  <c r="R26" i="1"/>
  <c r="T26" i="1" s="1"/>
  <c r="A11" i="6"/>
  <c r="A50" i="6"/>
  <c r="R21" i="6"/>
  <c r="T26" i="7"/>
  <c r="R47" i="7"/>
  <c r="T47" i="7" s="1"/>
  <c r="Y47" i="7" s="1"/>
  <c r="R28" i="6"/>
  <c r="R44" i="7"/>
  <c r="T44" i="7" s="1"/>
  <c r="R10" i="7"/>
  <c r="R26" i="6"/>
  <c r="R20" i="6"/>
  <c r="J8" i="9"/>
  <c r="K9" i="8"/>
  <c r="A11" i="7"/>
  <c r="R10" i="6"/>
  <c r="R8" i="7"/>
  <c r="R8" i="6"/>
  <c r="R41" i="1"/>
  <c r="T41" i="1" s="1"/>
  <c r="R19" i="7"/>
  <c r="R41" i="6"/>
  <c r="R21" i="1"/>
  <c r="T21" i="1" s="1"/>
  <c r="R16" i="6"/>
  <c r="R28" i="7"/>
  <c r="R44" i="6"/>
  <c r="T44" i="6" s="1"/>
  <c r="Y44" i="7" s="1"/>
  <c r="R18" i="7"/>
  <c r="R48" i="6"/>
  <c r="T48" i="6" s="1"/>
  <c r="R22" i="7"/>
  <c r="A12" i="7"/>
  <c r="R37" i="1"/>
  <c r="T37" i="1" s="1"/>
  <c r="Y37" i="7" s="1"/>
  <c r="Z37" i="7" s="1"/>
  <c r="R45" i="1"/>
  <c r="T45" i="1" s="1"/>
  <c r="R48" i="1"/>
  <c r="T48" i="1" s="1"/>
  <c r="R52" i="1"/>
  <c r="T52" i="1" s="1"/>
  <c r="R9" i="1"/>
  <c r="T9" i="1" s="1"/>
  <c r="R29" i="1"/>
  <c r="T29" i="1" s="1"/>
  <c r="Y29" i="7" s="1"/>
  <c r="Z29" i="7" s="1"/>
  <c r="R17" i="1"/>
  <c r="T17" i="1" s="1"/>
  <c r="Y17" i="7" s="1"/>
  <c r="Z17" i="7" s="1"/>
  <c r="R13" i="1"/>
  <c r="T13" i="1" s="1"/>
  <c r="Y13" i="7" s="1"/>
  <c r="Z13" i="7" s="1"/>
  <c r="R33" i="1"/>
  <c r="T33" i="1" s="1"/>
  <c r="Y33" i="7" s="1"/>
  <c r="Z33" i="7" s="1"/>
  <c r="R49" i="1"/>
  <c r="T49" i="1" s="1"/>
  <c r="T16" i="6" l="1"/>
  <c r="Y16" i="7" s="1"/>
  <c r="Z16" i="7" s="1"/>
  <c r="S16" i="6"/>
  <c r="T41" i="6"/>
  <c r="S41" i="6"/>
  <c r="T26" i="6"/>
  <c r="S26" i="6"/>
  <c r="T21" i="6"/>
  <c r="S21" i="6"/>
  <c r="T11" i="6"/>
  <c r="S11" i="6"/>
  <c r="T17" i="6"/>
  <c r="S17" i="6"/>
  <c r="T23" i="6"/>
  <c r="S23" i="6"/>
  <c r="T33" i="6"/>
  <c r="S33" i="6"/>
  <c r="T38" i="6"/>
  <c r="S38" i="6"/>
  <c r="T25" i="6"/>
  <c r="S25" i="6"/>
  <c r="T27" i="6"/>
  <c r="S27" i="6"/>
  <c r="T22" i="6"/>
  <c r="S22" i="6"/>
  <c r="T29" i="6"/>
  <c r="S29" i="6"/>
  <c r="T9" i="6"/>
  <c r="S9" i="6"/>
  <c r="T8" i="6"/>
  <c r="S8" i="6"/>
  <c r="T10" i="6"/>
  <c r="S10" i="6"/>
  <c r="T20" i="6"/>
  <c r="S20" i="6"/>
  <c r="T28" i="6"/>
  <c r="S28" i="6"/>
  <c r="T12" i="6"/>
  <c r="Y12" i="7" s="1"/>
  <c r="Z12" i="7" s="1"/>
  <c r="S12" i="6"/>
  <c r="T14" i="6"/>
  <c r="S14" i="6"/>
  <c r="T19" i="6"/>
  <c r="S19" i="6"/>
  <c r="T15" i="6"/>
  <c r="S15" i="6"/>
  <c r="T36" i="6"/>
  <c r="S36" i="6"/>
  <c r="T18" i="6"/>
  <c r="S18" i="6"/>
  <c r="T13" i="6"/>
  <c r="S13" i="6"/>
  <c r="T35" i="6"/>
  <c r="S35" i="6"/>
  <c r="T30" i="6"/>
  <c r="S30" i="6"/>
  <c r="T37" i="6"/>
  <c r="S37" i="6"/>
  <c r="T18" i="7"/>
  <c r="Y18" i="7" s="1"/>
  <c r="Z18" i="7" s="1"/>
  <c r="S18" i="7"/>
  <c r="T19" i="7"/>
  <c r="Y19" i="7" s="1"/>
  <c r="Z19" i="7" s="1"/>
  <c r="S19" i="7"/>
  <c r="T8" i="7"/>
  <c r="S8" i="7"/>
  <c r="T39" i="7"/>
  <c r="S39" i="7"/>
  <c r="T32" i="7"/>
  <c r="S32" i="7"/>
  <c r="T15" i="7"/>
  <c r="Y15" i="7" s="1"/>
  <c r="Z15" i="7" s="1"/>
  <c r="S15" i="7"/>
  <c r="T21" i="7"/>
  <c r="S21" i="7"/>
  <c r="T31" i="7"/>
  <c r="S31" i="7"/>
  <c r="T42" i="7"/>
  <c r="S42" i="7"/>
  <c r="T40" i="7"/>
  <c r="S40" i="7"/>
  <c r="T23" i="7"/>
  <c r="S23" i="7"/>
  <c r="T9" i="7"/>
  <c r="S9" i="7"/>
  <c r="T27" i="7"/>
  <c r="S27" i="7"/>
  <c r="T30" i="7"/>
  <c r="S30" i="7"/>
  <c r="T22" i="7"/>
  <c r="Y22" i="7" s="1"/>
  <c r="Z22" i="7" s="1"/>
  <c r="S22" i="7"/>
  <c r="T28" i="7"/>
  <c r="S28" i="7"/>
  <c r="T10" i="7"/>
  <c r="S10" i="7"/>
  <c r="T20" i="7"/>
  <c r="S20" i="7"/>
  <c r="T16" i="7"/>
  <c r="S16" i="7"/>
  <c r="T25" i="7"/>
  <c r="S25" i="7"/>
  <c r="T38" i="7"/>
  <c r="S38" i="7"/>
  <c r="T34" i="7"/>
  <c r="S34" i="7"/>
  <c r="T24" i="7"/>
  <c r="S24" i="7"/>
  <c r="T11" i="7"/>
  <c r="S11" i="7"/>
  <c r="T35" i="7"/>
  <c r="S35" i="7"/>
  <c r="T36" i="7"/>
  <c r="S36" i="7"/>
  <c r="T13" i="7"/>
  <c r="S13" i="7"/>
  <c r="Y9" i="7"/>
  <c r="Z9" i="7" s="1"/>
  <c r="F11" i="9"/>
  <c r="E11" i="9"/>
  <c r="D11" i="9"/>
  <c r="C11" i="9"/>
  <c r="Y32" i="7"/>
  <c r="Z32" i="7" s="1"/>
  <c r="Y10" i="7"/>
  <c r="Z10" i="7" s="1"/>
  <c r="Y20" i="7"/>
  <c r="Z20" i="7" s="1"/>
  <c r="Y21" i="7"/>
  <c r="Z21" i="7" s="1"/>
  <c r="Y8" i="7"/>
  <c r="Y48" i="7"/>
  <c r="Y28" i="7"/>
  <c r="Z28" i="7" s="1"/>
  <c r="Y45" i="7"/>
  <c r="Y41" i="7"/>
  <c r="Z41" i="7" s="1"/>
  <c r="Y39" i="7"/>
  <c r="Z39" i="7" s="1"/>
  <c r="Y26" i="7"/>
  <c r="Z26" i="7" s="1"/>
  <c r="A13" i="8"/>
  <c r="B12" i="8"/>
  <c r="A51" i="6"/>
  <c r="B11" i="9"/>
  <c r="A13" i="7"/>
  <c r="A12" i="6"/>
  <c r="H11" i="9" l="1"/>
  <c r="I11" i="9" s="1"/>
  <c r="Z8" i="7"/>
  <c r="A13" i="10"/>
  <c r="B13" i="10" s="1"/>
  <c r="A13" i="6"/>
  <c r="A52" i="6"/>
  <c r="A14" i="7"/>
  <c r="S11" i="9"/>
  <c r="K11" i="9"/>
  <c r="A12" i="9"/>
  <c r="B13" i="8"/>
  <c r="A14" i="8"/>
  <c r="J11" i="9" l="1"/>
  <c r="C12" i="10" s="1"/>
  <c r="F12" i="10" s="1"/>
  <c r="A14" i="10"/>
  <c r="B14" i="10" s="1"/>
  <c r="A13" i="9"/>
  <c r="A15" i="8"/>
  <c r="B14" i="8"/>
  <c r="A15" i="7"/>
  <c r="A14" i="6"/>
  <c r="B12" i="9"/>
  <c r="F12" i="9"/>
  <c r="C12" i="9"/>
  <c r="S12" i="9"/>
  <c r="E12" i="9"/>
  <c r="H12" i="9"/>
  <c r="I12" i="9" s="1"/>
  <c r="D12" i="9"/>
  <c r="E12" i="10" l="1"/>
  <c r="A15" i="10"/>
  <c r="B15" i="10" s="1"/>
  <c r="J12" i="9"/>
  <c r="C13" i="10" s="1"/>
  <c r="F13" i="10" s="1"/>
  <c r="K12" i="9"/>
  <c r="A15" i="6"/>
  <c r="J15" i="8" s="1"/>
  <c r="B13" i="9"/>
  <c r="D13" i="9"/>
  <c r="H13" i="9"/>
  <c r="I13" i="9" s="1"/>
  <c r="E13" i="9"/>
  <c r="S13" i="9"/>
  <c r="C13" i="9"/>
  <c r="F13" i="9"/>
  <c r="A14" i="9"/>
  <c r="A16" i="8"/>
  <c r="B15" i="8"/>
  <c r="A16" i="7"/>
  <c r="H15" i="8" l="1"/>
  <c r="C12" i="8"/>
  <c r="J12" i="8"/>
  <c r="I12" i="8"/>
  <c r="H12" i="8"/>
  <c r="H13" i="8"/>
  <c r="J13" i="8"/>
  <c r="I13" i="8"/>
  <c r="J14" i="8"/>
  <c r="I14" i="8"/>
  <c r="H14" i="8"/>
  <c r="I15" i="8"/>
  <c r="A16" i="10"/>
  <c r="I16" i="8"/>
  <c r="H16" i="8"/>
  <c r="J16" i="8"/>
  <c r="J13" i="9"/>
  <c r="C14" i="10" s="1"/>
  <c r="F14" i="10" s="1"/>
  <c r="K13" i="9"/>
  <c r="B16" i="10"/>
  <c r="E13" i="10"/>
  <c r="A15" i="9"/>
  <c r="B16" i="8"/>
  <c r="A17" i="8"/>
  <c r="A17" i="7"/>
  <c r="A16" i="6"/>
  <c r="B14" i="9"/>
  <c r="F14" i="9"/>
  <c r="C14" i="9"/>
  <c r="S14" i="9"/>
  <c r="E14" i="9"/>
  <c r="D14" i="9"/>
  <c r="H14" i="9"/>
  <c r="I14" i="9" s="1"/>
  <c r="A17" i="10" l="1"/>
  <c r="B17" i="10" s="1"/>
  <c r="J17" i="8"/>
  <c r="I17" i="8"/>
  <c r="H17" i="8"/>
  <c r="J14" i="9"/>
  <c r="C15" i="10" s="1"/>
  <c r="F15" i="10" s="1"/>
  <c r="E14" i="10"/>
  <c r="K14" i="9"/>
  <c r="A17" i="6"/>
  <c r="A18" i="7"/>
  <c r="A16" i="9"/>
  <c r="B17" i="8"/>
  <c r="A18" i="8"/>
  <c r="B15" i="9"/>
  <c r="D15" i="9"/>
  <c r="H15" i="9"/>
  <c r="I15" i="9" s="1"/>
  <c r="E15" i="9"/>
  <c r="C15" i="9"/>
  <c r="S15" i="9"/>
  <c r="F15" i="9"/>
  <c r="A18" i="10" l="1"/>
  <c r="B18" i="10" s="1"/>
  <c r="I18" i="8"/>
  <c r="H18" i="8"/>
  <c r="J18" i="8"/>
  <c r="J15" i="9"/>
  <c r="C16" i="10" s="1"/>
  <c r="F16" i="10" s="1"/>
  <c r="E15" i="10"/>
  <c r="A18" i="6"/>
  <c r="A19" i="7"/>
  <c r="K15" i="9"/>
  <c r="B16" i="9"/>
  <c r="F16" i="9"/>
  <c r="C16" i="9"/>
  <c r="S16" i="9"/>
  <c r="E16" i="9"/>
  <c r="H16" i="9"/>
  <c r="I16" i="9" s="1"/>
  <c r="D16" i="9"/>
  <c r="A17" i="9"/>
  <c r="B18" i="8"/>
  <c r="A19" i="8"/>
  <c r="A19" i="10" l="1"/>
  <c r="J19" i="8"/>
  <c r="I19" i="8"/>
  <c r="H19" i="8"/>
  <c r="J16" i="9"/>
  <c r="C17" i="10" s="1"/>
  <c r="F17" i="10" s="1"/>
  <c r="K16" i="9"/>
  <c r="B19" i="10"/>
  <c r="E16" i="10"/>
  <c r="A20" i="7"/>
  <c r="D17" i="9"/>
  <c r="H17" i="9"/>
  <c r="I17" i="9" s="1"/>
  <c r="E17" i="9"/>
  <c r="K17" i="9"/>
  <c r="C17" i="9"/>
  <c r="F17" i="9"/>
  <c r="B17" i="9"/>
  <c r="A18" i="9"/>
  <c r="B19" i="8"/>
  <c r="A20" i="8"/>
  <c r="A19" i="6"/>
  <c r="A20" i="10" l="1"/>
  <c r="B20" i="10" s="1"/>
  <c r="J17" i="9"/>
  <c r="C18" i="10" s="1"/>
  <c r="F18" i="10" s="1"/>
  <c r="S17" i="9"/>
  <c r="E17" i="10"/>
  <c r="F18" i="9"/>
  <c r="C18" i="9"/>
  <c r="S18" i="9"/>
  <c r="E18" i="9"/>
  <c r="D18" i="9"/>
  <c r="H18" i="9"/>
  <c r="I18" i="9" s="1"/>
  <c r="B18" i="9"/>
  <c r="A20" i="6"/>
  <c r="A19" i="9"/>
  <c r="B20" i="8"/>
  <c r="A21" i="8"/>
  <c r="A21" i="7"/>
  <c r="A21" i="10" l="1"/>
  <c r="J18" i="9"/>
  <c r="C19" i="10" s="1"/>
  <c r="F19" i="10" s="1"/>
  <c r="E18" i="10"/>
  <c r="B21" i="10"/>
  <c r="A20" i="9"/>
  <c r="B21" i="8"/>
  <c r="A22" i="8"/>
  <c r="A22" i="7"/>
  <c r="A21" i="6"/>
  <c r="K18" i="9"/>
  <c r="B19" i="9"/>
  <c r="D19" i="9"/>
  <c r="H19" i="9"/>
  <c r="I19" i="9" s="1"/>
  <c r="E19" i="9"/>
  <c r="C19" i="9"/>
  <c r="K19" i="9"/>
  <c r="F19" i="9"/>
  <c r="H20" i="8" l="1"/>
  <c r="I20" i="8"/>
  <c r="J20" i="8"/>
  <c r="H21" i="8"/>
  <c r="J21" i="8"/>
  <c r="I21" i="8"/>
  <c r="A22" i="10"/>
  <c r="I22" i="8"/>
  <c r="H22" i="8"/>
  <c r="J22" i="8"/>
  <c r="J19" i="9"/>
  <c r="C20" i="10" s="1"/>
  <c r="F20" i="10" s="1"/>
  <c r="S19" i="9"/>
  <c r="B22" i="10"/>
  <c r="E19" i="10"/>
  <c r="A21" i="9"/>
  <c r="B22" i="8"/>
  <c r="A23" i="8"/>
  <c r="A23" i="7"/>
  <c r="A22" i="6"/>
  <c r="B20" i="9"/>
  <c r="F20" i="9"/>
  <c r="C20" i="9"/>
  <c r="S20" i="9"/>
  <c r="E20" i="9"/>
  <c r="H20" i="9"/>
  <c r="I20" i="9" s="1"/>
  <c r="D20" i="9"/>
  <c r="A23" i="10" l="1"/>
  <c r="B23" i="10" s="1"/>
  <c r="J23" i="8"/>
  <c r="I23" i="8"/>
  <c r="H23" i="8"/>
  <c r="J20" i="9"/>
  <c r="C21" i="10" s="1"/>
  <c r="F21" i="10" s="1"/>
  <c r="E20" i="10"/>
  <c r="K20" i="9"/>
  <c r="B21" i="9"/>
  <c r="D21" i="9"/>
  <c r="H21" i="9"/>
  <c r="I21" i="9" s="1"/>
  <c r="E21" i="9"/>
  <c r="C21" i="9"/>
  <c r="F21" i="9"/>
  <c r="K21" i="9"/>
  <c r="S21" i="9"/>
  <c r="A24" i="7"/>
  <c r="A22" i="9"/>
  <c r="B23" i="8"/>
  <c r="A24" i="8"/>
  <c r="A24" i="10" l="1"/>
  <c r="I24" i="8"/>
  <c r="H24" i="8"/>
  <c r="J24" i="8"/>
  <c r="J21" i="9"/>
  <c r="C22" i="10" s="1"/>
  <c r="E21" i="10"/>
  <c r="B24" i="10"/>
  <c r="A23" i="9"/>
  <c r="B24" i="8"/>
  <c r="A25" i="8"/>
  <c r="A25" i="7"/>
  <c r="B22" i="9"/>
  <c r="F22" i="9"/>
  <c r="C22" i="9"/>
  <c r="K22" i="9"/>
  <c r="D22" i="9"/>
  <c r="E22" i="9"/>
  <c r="H22" i="9"/>
  <c r="I22" i="9" s="1"/>
  <c r="A25" i="10" l="1"/>
  <c r="J25" i="8"/>
  <c r="I25" i="8"/>
  <c r="H25" i="8"/>
  <c r="J22" i="9"/>
  <c r="C23" i="10" s="1"/>
  <c r="F23" i="10" s="1"/>
  <c r="E22" i="10"/>
  <c r="F22" i="10"/>
  <c r="S22" i="9"/>
  <c r="B25" i="10"/>
  <c r="A24" i="9"/>
  <c r="B25" i="8"/>
  <c r="A26" i="8"/>
  <c r="A26" i="7"/>
  <c r="B23" i="9"/>
  <c r="D23" i="9"/>
  <c r="H23" i="9"/>
  <c r="I23" i="9" s="1"/>
  <c r="E23" i="9"/>
  <c r="C23" i="9"/>
  <c r="F23" i="9"/>
  <c r="K23" i="9"/>
  <c r="A26" i="10" l="1"/>
  <c r="I26" i="8"/>
  <c r="H26" i="8"/>
  <c r="J26" i="8"/>
  <c r="J23" i="9"/>
  <c r="C24" i="10" s="1"/>
  <c r="F24" i="10" s="1"/>
  <c r="S23" i="9"/>
  <c r="B26" i="10"/>
  <c r="E23" i="10"/>
  <c r="A27" i="7"/>
  <c r="A25" i="9"/>
  <c r="B26" i="8"/>
  <c r="A27" i="8"/>
  <c r="B24" i="9"/>
  <c r="F24" i="9"/>
  <c r="C24" i="9"/>
  <c r="K24" i="9"/>
  <c r="E24" i="9"/>
  <c r="H24" i="9"/>
  <c r="I24" i="9" s="1"/>
  <c r="D24" i="9"/>
  <c r="A27" i="10" l="1"/>
  <c r="B27" i="10" s="1"/>
  <c r="J27" i="8"/>
  <c r="I27" i="8"/>
  <c r="H27" i="8"/>
  <c r="J24" i="9"/>
  <c r="C25" i="10" s="1"/>
  <c r="F25" i="10" s="1"/>
  <c r="E24" i="10"/>
  <c r="D25" i="9"/>
  <c r="H25" i="9"/>
  <c r="I25" i="9" s="1"/>
  <c r="E25" i="9"/>
  <c r="S25" i="9"/>
  <c r="C25" i="9"/>
  <c r="F25" i="9"/>
  <c r="B25" i="9"/>
  <c r="A26" i="9"/>
  <c r="B27" i="8"/>
  <c r="A28" i="8"/>
  <c r="A28" i="7"/>
  <c r="S24" i="9"/>
  <c r="A28" i="10" l="1"/>
  <c r="B28" i="10" s="1"/>
  <c r="I28" i="8"/>
  <c r="H28" i="8"/>
  <c r="J28" i="8"/>
  <c r="J25" i="9"/>
  <c r="C26" i="10" s="1"/>
  <c r="F26" i="10" s="1"/>
  <c r="K25" i="9"/>
  <c r="E25" i="10"/>
  <c r="A29" i="7"/>
  <c r="F26" i="9"/>
  <c r="C26" i="9"/>
  <c r="K26" i="9"/>
  <c r="D26" i="9"/>
  <c r="H26" i="9"/>
  <c r="I26" i="9" s="1"/>
  <c r="E26" i="9"/>
  <c r="B26" i="9"/>
  <c r="A27" i="9"/>
  <c r="B28" i="8"/>
  <c r="E28" i="8"/>
  <c r="A29" i="8"/>
  <c r="D28" i="8"/>
  <c r="F28" i="8"/>
  <c r="C28" i="8"/>
  <c r="G28" i="8"/>
  <c r="L28" i="8" s="1"/>
  <c r="A29" i="10" l="1"/>
  <c r="J29" i="8"/>
  <c r="I29" i="8"/>
  <c r="H29" i="8"/>
  <c r="J26" i="9"/>
  <c r="E26" i="10"/>
  <c r="B29" i="10"/>
  <c r="A28" i="9"/>
  <c r="B29" i="8"/>
  <c r="F29" i="8"/>
  <c r="A30" i="8"/>
  <c r="E29" i="8"/>
  <c r="G29" i="8"/>
  <c r="L29" i="8" s="1"/>
  <c r="C29" i="8"/>
  <c r="D29" i="8"/>
  <c r="A29" i="6"/>
  <c r="F12" i="8"/>
  <c r="G12" i="8"/>
  <c r="L12" i="8" s="1"/>
  <c r="E12" i="8"/>
  <c r="D12" i="8"/>
  <c r="E13" i="8"/>
  <c r="G13" i="8"/>
  <c r="L13" i="8" s="1"/>
  <c r="F13" i="8"/>
  <c r="D13" i="8"/>
  <c r="C13" i="8"/>
  <c r="D14" i="8"/>
  <c r="F14" i="8"/>
  <c r="G14" i="8"/>
  <c r="L14" i="8" s="1"/>
  <c r="C14" i="8"/>
  <c r="E14" i="8"/>
  <c r="G15" i="8"/>
  <c r="L15" i="8" s="1"/>
  <c r="D15" i="8"/>
  <c r="C15" i="8"/>
  <c r="E15" i="8"/>
  <c r="F15" i="8"/>
  <c r="C16" i="8"/>
  <c r="E16" i="8"/>
  <c r="F16" i="8"/>
  <c r="G16" i="8"/>
  <c r="L16" i="8" s="1"/>
  <c r="D16" i="8"/>
  <c r="F17" i="8"/>
  <c r="D17" i="8"/>
  <c r="C17" i="8"/>
  <c r="E17" i="8"/>
  <c r="G17" i="8"/>
  <c r="L17" i="8" s="1"/>
  <c r="F18" i="8"/>
  <c r="E18" i="8"/>
  <c r="D18" i="8"/>
  <c r="G18" i="8"/>
  <c r="L18" i="8" s="1"/>
  <c r="C18" i="8"/>
  <c r="E19" i="8"/>
  <c r="G19" i="8"/>
  <c r="L19" i="8" s="1"/>
  <c r="C19" i="8"/>
  <c r="D19" i="8"/>
  <c r="F19" i="8"/>
  <c r="G20" i="8"/>
  <c r="L20" i="8" s="1"/>
  <c r="D20" i="8"/>
  <c r="C20" i="8"/>
  <c r="F20" i="8"/>
  <c r="E20" i="8"/>
  <c r="G21" i="8"/>
  <c r="L21" i="8" s="1"/>
  <c r="F21" i="8"/>
  <c r="D21" i="8"/>
  <c r="E21" i="8"/>
  <c r="C21" i="8"/>
  <c r="G22" i="8"/>
  <c r="L22" i="8" s="1"/>
  <c r="D22" i="8"/>
  <c r="C22" i="8"/>
  <c r="F22" i="8"/>
  <c r="E22" i="8"/>
  <c r="G23" i="8"/>
  <c r="L23" i="8" s="1"/>
  <c r="C23" i="8"/>
  <c r="D23" i="8"/>
  <c r="E23" i="8"/>
  <c r="F23" i="8"/>
  <c r="E24" i="8"/>
  <c r="D24" i="8"/>
  <c r="G24" i="8"/>
  <c r="L24" i="8" s="1"/>
  <c r="C24" i="8"/>
  <c r="F24" i="8"/>
  <c r="G25" i="8"/>
  <c r="L25" i="8" s="1"/>
  <c r="D25" i="8"/>
  <c r="C25" i="8"/>
  <c r="F25" i="8"/>
  <c r="E25" i="8"/>
  <c r="G26" i="8"/>
  <c r="L26" i="8" s="1"/>
  <c r="C26" i="8"/>
  <c r="E26" i="8"/>
  <c r="F26" i="8"/>
  <c r="D26" i="8"/>
  <c r="G27" i="8"/>
  <c r="L27" i="8" s="1"/>
  <c r="F27" i="8"/>
  <c r="D27" i="8"/>
  <c r="C27" i="8"/>
  <c r="E27" i="8"/>
  <c r="C27" i="10"/>
  <c r="F27" i="10" s="1"/>
  <c r="S26" i="9"/>
  <c r="A30" i="7"/>
  <c r="B27" i="9"/>
  <c r="D27" i="9"/>
  <c r="H27" i="9"/>
  <c r="I27" i="9" s="1"/>
  <c r="E27" i="9"/>
  <c r="C27" i="9"/>
  <c r="F27" i="9"/>
  <c r="S27" i="9"/>
  <c r="A30" i="10" l="1"/>
  <c r="B30" i="10" s="1"/>
  <c r="I30" i="8"/>
  <c r="H30" i="8"/>
  <c r="J30" i="8"/>
  <c r="J27" i="9"/>
  <c r="C28" i="10" s="1"/>
  <c r="F28" i="10" s="1"/>
  <c r="K27" i="9"/>
  <c r="E27" i="10"/>
  <c r="A29" i="9"/>
  <c r="A31" i="8"/>
  <c r="B30" i="8"/>
  <c r="F30" i="8"/>
  <c r="G30" i="8"/>
  <c r="L30" i="8" s="1"/>
  <c r="C30" i="8"/>
  <c r="D30" i="8"/>
  <c r="E30" i="8"/>
  <c r="A31" i="7"/>
  <c r="A30" i="6"/>
  <c r="B28" i="9"/>
  <c r="F28" i="9"/>
  <c r="C28" i="9"/>
  <c r="K28" i="9"/>
  <c r="E28" i="9"/>
  <c r="H28" i="9"/>
  <c r="I28" i="9" s="1"/>
  <c r="D28" i="9"/>
  <c r="S28" i="9"/>
  <c r="A31" i="10" l="1"/>
  <c r="B31" i="10" s="1"/>
  <c r="J31" i="8"/>
  <c r="I31" i="8"/>
  <c r="H31" i="8"/>
  <c r="J28" i="9"/>
  <c r="C29" i="10" s="1"/>
  <c r="F29" i="10" s="1"/>
  <c r="E28" i="10"/>
  <c r="A32" i="7"/>
  <c r="A30" i="9"/>
  <c r="B31" i="8"/>
  <c r="E31" i="8"/>
  <c r="D31" i="8"/>
  <c r="G31" i="8"/>
  <c r="L31" i="8" s="1"/>
  <c r="A32" i="8"/>
  <c r="C31" i="8"/>
  <c r="F31" i="8"/>
  <c r="A31" i="6"/>
  <c r="B29" i="9"/>
  <c r="D29" i="9"/>
  <c r="H29" i="9"/>
  <c r="I29" i="9" s="1"/>
  <c r="E29" i="9"/>
  <c r="K29" i="9"/>
  <c r="F29" i="9"/>
  <c r="C29" i="9"/>
  <c r="A32" i="10" l="1"/>
  <c r="B32" i="10" s="1"/>
  <c r="I32" i="8"/>
  <c r="H32" i="8"/>
  <c r="J32" i="8"/>
  <c r="J29" i="9"/>
  <c r="C30" i="10" s="1"/>
  <c r="E30" i="10" s="1"/>
  <c r="F30" i="10" s="1"/>
  <c r="E29" i="10"/>
  <c r="S29" i="9"/>
  <c r="A31" i="9"/>
  <c r="B32" i="8"/>
  <c r="A33" i="8"/>
  <c r="C32" i="8"/>
  <c r="E32" i="8"/>
  <c r="G32" i="8"/>
  <c r="L32" i="8" s="1"/>
  <c r="D32" i="8"/>
  <c r="F32" i="8"/>
  <c r="A32" i="6"/>
  <c r="A33" i="7"/>
  <c r="B30" i="9"/>
  <c r="F30" i="9"/>
  <c r="C30" i="9"/>
  <c r="S30" i="9"/>
  <c r="D30" i="9"/>
  <c r="E30" i="9"/>
  <c r="H30" i="9"/>
  <c r="I30" i="9" s="1"/>
  <c r="A33" i="10" l="1"/>
  <c r="B33" i="10" s="1"/>
  <c r="J30" i="9"/>
  <c r="C31" i="10" s="1"/>
  <c r="F31" i="10" s="1"/>
  <c r="K30" i="9"/>
  <c r="A33" i="6"/>
  <c r="A34" i="7"/>
  <c r="B31" i="9"/>
  <c r="D31" i="9"/>
  <c r="H31" i="9"/>
  <c r="I31" i="9" s="1"/>
  <c r="E31" i="9"/>
  <c r="C31" i="9"/>
  <c r="F31" i="9"/>
  <c r="K31" i="9"/>
  <c r="A32" i="9"/>
  <c r="B33" i="8"/>
  <c r="A34" i="8"/>
  <c r="A34" i="10" l="1"/>
  <c r="B34" i="10" s="1"/>
  <c r="J31" i="9"/>
  <c r="C32" i="10" s="1"/>
  <c r="F32" i="10" s="1"/>
  <c r="E31" i="10"/>
  <c r="B32" i="9"/>
  <c r="F32" i="9"/>
  <c r="C32" i="9"/>
  <c r="S32" i="9"/>
  <c r="E32" i="9"/>
  <c r="H32" i="9"/>
  <c r="I32" i="9" s="1"/>
  <c r="D32" i="9"/>
  <c r="A35" i="7"/>
  <c r="A33" i="9"/>
  <c r="B34" i="8"/>
  <c r="A35" i="8"/>
  <c r="S31" i="9"/>
  <c r="A34" i="6"/>
  <c r="A35" i="10" l="1"/>
  <c r="B35" i="10" s="1"/>
  <c r="J32" i="9"/>
  <c r="C33" i="10" s="1"/>
  <c r="F33" i="10" s="1"/>
  <c r="K32" i="9"/>
  <c r="E32" i="10"/>
  <c r="A34" i="9"/>
  <c r="B35" i="8"/>
  <c r="A36" i="8"/>
  <c r="A36" i="7"/>
  <c r="A35" i="6"/>
  <c r="D33" i="9"/>
  <c r="H33" i="9"/>
  <c r="I33" i="9" s="1"/>
  <c r="E33" i="9"/>
  <c r="K33" i="9"/>
  <c r="C33" i="9"/>
  <c r="F33" i="9"/>
  <c r="B33" i="9"/>
  <c r="A36" i="10" l="1"/>
  <c r="B36" i="10" s="1"/>
  <c r="J33" i="9"/>
  <c r="C34" i="10" s="1"/>
  <c r="F34" i="10" s="1"/>
  <c r="S33" i="9"/>
  <c r="E33" i="10"/>
  <c r="A36" i="6"/>
  <c r="A35" i="9"/>
  <c r="B36" i="8"/>
  <c r="A37" i="8"/>
  <c r="A37" i="7"/>
  <c r="F34" i="9"/>
  <c r="C34" i="9"/>
  <c r="K34" i="9"/>
  <c r="D34" i="9"/>
  <c r="H34" i="9"/>
  <c r="I34" i="9" s="1"/>
  <c r="E34" i="9"/>
  <c r="B34" i="9"/>
  <c r="A37" i="10" l="1"/>
  <c r="B37" i="10" s="1"/>
  <c r="J34" i="9"/>
  <c r="C35" i="10" s="1"/>
  <c r="F35" i="10" s="1"/>
  <c r="E34" i="10"/>
  <c r="S34" i="9"/>
  <c r="A36" i="9"/>
  <c r="B37" i="8"/>
  <c r="A38" i="8"/>
  <c r="A37" i="6"/>
  <c r="A38" i="7"/>
  <c r="B35" i="9"/>
  <c r="D35" i="9"/>
  <c r="H35" i="9"/>
  <c r="I35" i="9" s="1"/>
  <c r="E35" i="9"/>
  <c r="C35" i="9"/>
  <c r="F35" i="9"/>
  <c r="K35" i="9"/>
  <c r="A38" i="10" l="1"/>
  <c r="J35" i="9"/>
  <c r="C36" i="10" s="1"/>
  <c r="F36" i="10" s="1"/>
  <c r="S35" i="9"/>
  <c r="B38" i="10"/>
  <c r="E35" i="10"/>
  <c r="A39" i="7"/>
  <c r="B36" i="9"/>
  <c r="F36" i="9"/>
  <c r="C36" i="9"/>
  <c r="K36" i="9"/>
  <c r="E36" i="9"/>
  <c r="H36" i="9"/>
  <c r="I36" i="9" s="1"/>
  <c r="D36" i="9"/>
  <c r="A38" i="6"/>
  <c r="A37" i="9"/>
  <c r="B38" i="8"/>
  <c r="A39" i="8"/>
  <c r="A39" i="10" l="1"/>
  <c r="J36" i="9"/>
  <c r="C37" i="10" s="1"/>
  <c r="F37" i="10" s="1"/>
  <c r="S36" i="9"/>
  <c r="B39" i="10"/>
  <c r="E36" i="10"/>
  <c r="A38" i="9"/>
  <c r="B39" i="8"/>
  <c r="A40" i="8"/>
  <c r="A39" i="6"/>
  <c r="A40" i="7"/>
  <c r="B37" i="9"/>
  <c r="D37" i="9"/>
  <c r="H37" i="9"/>
  <c r="I37" i="9" s="1"/>
  <c r="E37" i="9"/>
  <c r="K37" i="9"/>
  <c r="F37" i="9"/>
  <c r="C37" i="9"/>
  <c r="A40" i="10" l="1"/>
  <c r="B40" i="10" s="1"/>
  <c r="H40" i="8"/>
  <c r="J37" i="9"/>
  <c r="C38" i="10" s="1"/>
  <c r="F38" i="10" s="1"/>
  <c r="E37" i="10"/>
  <c r="S37" i="9"/>
  <c r="A40" i="6"/>
  <c r="A41" i="7"/>
  <c r="A39" i="9"/>
  <c r="B40" i="8"/>
  <c r="A41" i="8"/>
  <c r="D40" i="8"/>
  <c r="G40" i="8"/>
  <c r="L40" i="8" s="1"/>
  <c r="C40" i="8"/>
  <c r="F40" i="8"/>
  <c r="E40" i="8"/>
  <c r="B38" i="9"/>
  <c r="F38" i="9"/>
  <c r="C38" i="9"/>
  <c r="K38" i="9"/>
  <c r="D38" i="9"/>
  <c r="E38" i="9"/>
  <c r="H38" i="9"/>
  <c r="I38" i="9" s="1"/>
  <c r="I33" i="8" l="1"/>
  <c r="J33" i="8"/>
  <c r="H33" i="8"/>
  <c r="H34" i="8"/>
  <c r="I34" i="8"/>
  <c r="J34" i="8"/>
  <c r="I35" i="8"/>
  <c r="J35" i="8"/>
  <c r="H35" i="8"/>
  <c r="H36" i="8"/>
  <c r="I36" i="8"/>
  <c r="J36" i="8"/>
  <c r="I37" i="8"/>
  <c r="J37" i="8"/>
  <c r="H37" i="8"/>
  <c r="H38" i="8"/>
  <c r="I38" i="8"/>
  <c r="J38" i="8"/>
  <c r="I39" i="8"/>
  <c r="J39" i="8"/>
  <c r="H39" i="8"/>
  <c r="J40" i="8"/>
  <c r="I40" i="8"/>
  <c r="A41" i="10"/>
  <c r="B41" i="10" s="1"/>
  <c r="J41" i="8"/>
  <c r="I41" i="8"/>
  <c r="H41" i="8"/>
  <c r="J38" i="9"/>
  <c r="C39" i="10" s="1"/>
  <c r="E38" i="10"/>
  <c r="S38" i="9"/>
  <c r="B39" i="9"/>
  <c r="D39" i="9"/>
  <c r="H39" i="9"/>
  <c r="I39" i="9" s="1"/>
  <c r="E39" i="9"/>
  <c r="C39" i="9"/>
  <c r="F39" i="9"/>
  <c r="S39" i="9"/>
  <c r="A41" i="6"/>
  <c r="G33" i="8"/>
  <c r="L33" i="8" s="1"/>
  <c r="E33" i="8"/>
  <c r="C33" i="8"/>
  <c r="F33" i="8"/>
  <c r="D33" i="8"/>
  <c r="E34" i="8"/>
  <c r="F34" i="8"/>
  <c r="G34" i="8"/>
  <c r="L34" i="8" s="1"/>
  <c r="D34" i="8"/>
  <c r="C34" i="8"/>
  <c r="F35" i="8"/>
  <c r="G35" i="8"/>
  <c r="L35" i="8" s="1"/>
  <c r="C35" i="8"/>
  <c r="D35" i="8"/>
  <c r="E35" i="8"/>
  <c r="G36" i="8"/>
  <c r="L36" i="8" s="1"/>
  <c r="C36" i="8"/>
  <c r="D36" i="8"/>
  <c r="E36" i="8"/>
  <c r="F36" i="8"/>
  <c r="F37" i="8"/>
  <c r="G37" i="8"/>
  <c r="L37" i="8" s="1"/>
  <c r="D37" i="8"/>
  <c r="C37" i="8"/>
  <c r="E37" i="8"/>
  <c r="F38" i="8"/>
  <c r="E38" i="8"/>
  <c r="G38" i="8"/>
  <c r="L38" i="8" s="1"/>
  <c r="D38" i="8"/>
  <c r="C38" i="8"/>
  <c r="D39" i="8"/>
  <c r="E39" i="8"/>
  <c r="G39" i="8"/>
  <c r="L39" i="8" s="1"/>
  <c r="F39" i="8"/>
  <c r="C39" i="8"/>
  <c r="A40" i="9"/>
  <c r="B41" i="8"/>
  <c r="C41" i="8"/>
  <c r="D41" i="8"/>
  <c r="F41" i="8"/>
  <c r="A42" i="8"/>
  <c r="E41" i="8"/>
  <c r="G41" i="8"/>
  <c r="L41" i="8" s="1"/>
  <c r="A42" i="7"/>
  <c r="A42" i="10" l="1"/>
  <c r="I42" i="8"/>
  <c r="H42" i="8"/>
  <c r="J42" i="8"/>
  <c r="J39" i="9"/>
  <c r="E39" i="10"/>
  <c r="F39" i="10"/>
  <c r="K39" i="9"/>
  <c r="B42" i="10"/>
  <c r="A43" i="7"/>
  <c r="A42" i="6"/>
  <c r="B40" i="9"/>
  <c r="F40" i="9"/>
  <c r="C40" i="9"/>
  <c r="S40" i="9"/>
  <c r="E40" i="9"/>
  <c r="H40" i="9"/>
  <c r="I40" i="9" s="1"/>
  <c r="D40" i="9"/>
  <c r="A41" i="9"/>
  <c r="B42" i="8"/>
  <c r="D42" i="8"/>
  <c r="F42" i="8"/>
  <c r="G42" i="8"/>
  <c r="L42" i="8" s="1"/>
  <c r="C42" i="8"/>
  <c r="A43" i="8"/>
  <c r="E42" i="8"/>
  <c r="C40" i="10"/>
  <c r="F40" i="10" s="1"/>
  <c r="A43" i="10" l="1"/>
  <c r="J43" i="8"/>
  <c r="I43" i="8"/>
  <c r="H43" i="8"/>
  <c r="J40" i="9"/>
  <c r="K40" i="9"/>
  <c r="B43" i="10"/>
  <c r="E40" i="10"/>
  <c r="A42" i="9"/>
  <c r="B43" i="8"/>
  <c r="E43" i="8"/>
  <c r="A44" i="8"/>
  <c r="G43" i="8"/>
  <c r="L43" i="8" s="1"/>
  <c r="C43" i="8"/>
  <c r="F43" i="8"/>
  <c r="D43" i="8"/>
  <c r="C41" i="10"/>
  <c r="F41" i="10" s="1"/>
  <c r="A43" i="6"/>
  <c r="A44" i="7"/>
  <c r="D41" i="9"/>
  <c r="H41" i="9"/>
  <c r="I41" i="9" s="1"/>
  <c r="E41" i="9"/>
  <c r="S41" i="9"/>
  <c r="C41" i="9"/>
  <c r="F41" i="9"/>
  <c r="B41" i="9"/>
  <c r="A44" i="10" l="1"/>
  <c r="B44" i="10" s="1"/>
  <c r="I44" i="8"/>
  <c r="H44" i="8"/>
  <c r="J44" i="8"/>
  <c r="J41" i="9"/>
  <c r="C42" i="10" s="1"/>
  <c r="F42" i="10" s="1"/>
  <c r="K41" i="9"/>
  <c r="E41" i="10"/>
  <c r="A44" i="6"/>
  <c r="A43" i="9"/>
  <c r="B44" i="8"/>
  <c r="F44" i="8"/>
  <c r="A45" i="8"/>
  <c r="E44" i="8"/>
  <c r="D44" i="8"/>
  <c r="G44" i="8"/>
  <c r="L44" i="8" s="1"/>
  <c r="C44" i="8"/>
  <c r="A45" i="7"/>
  <c r="F42" i="9"/>
  <c r="C42" i="9"/>
  <c r="K42" i="9"/>
  <c r="D42" i="9"/>
  <c r="H42" i="9"/>
  <c r="I42" i="9" s="1"/>
  <c r="E42" i="9"/>
  <c r="B42" i="9"/>
  <c r="A45" i="10" l="1"/>
  <c r="B45" i="10" s="1"/>
  <c r="J42" i="9"/>
  <c r="S42" i="9"/>
  <c r="E42" i="10"/>
  <c r="B43" i="9"/>
  <c r="D43" i="9"/>
  <c r="H43" i="9"/>
  <c r="I43" i="9" s="1"/>
  <c r="E43" i="9"/>
  <c r="C43" i="9"/>
  <c r="F43" i="9"/>
  <c r="K43" i="9"/>
  <c r="A44" i="9"/>
  <c r="B45" i="8"/>
  <c r="A46" i="8"/>
  <c r="A46" i="7"/>
  <c r="A45" i="6"/>
  <c r="C43" i="10"/>
  <c r="F43" i="10" s="1"/>
  <c r="A46" i="10" l="1"/>
  <c r="B46" i="10" s="1"/>
  <c r="J43" i="9"/>
  <c r="C44" i="10" s="1"/>
  <c r="F44" i="10" s="1"/>
  <c r="S43" i="9"/>
  <c r="E43" i="10"/>
  <c r="A45" i="9"/>
  <c r="B46" i="8"/>
  <c r="A47" i="8"/>
  <c r="A47" i="10" s="1"/>
  <c r="A47" i="7"/>
  <c r="A46" i="6"/>
  <c r="B44" i="9"/>
  <c r="F44" i="9"/>
  <c r="C44" i="9"/>
  <c r="K44" i="9"/>
  <c r="E44" i="9"/>
  <c r="H44" i="9"/>
  <c r="I44" i="9" s="1"/>
  <c r="D44" i="9"/>
  <c r="J44" i="9" l="1"/>
  <c r="C45" i="10" s="1"/>
  <c r="E44" i="10"/>
  <c r="B47" i="10"/>
  <c r="S44" i="9"/>
  <c r="A48" i="7"/>
  <c r="A47" i="6"/>
  <c r="A46" i="9"/>
  <c r="B47" i="8"/>
  <c r="G47" i="8"/>
  <c r="L47" i="8" s="1"/>
  <c r="E47" i="8"/>
  <c r="A48" i="8"/>
  <c r="A48" i="10" s="1"/>
  <c r="J47" i="8"/>
  <c r="D47" i="8"/>
  <c r="I47" i="8"/>
  <c r="F47" i="8"/>
  <c r="C47" i="8"/>
  <c r="B45" i="9"/>
  <c r="D45" i="9"/>
  <c r="H45" i="9"/>
  <c r="I45" i="9" s="1"/>
  <c r="E45" i="9"/>
  <c r="K45" i="9"/>
  <c r="F45" i="9"/>
  <c r="C45" i="9"/>
  <c r="S45" i="9"/>
  <c r="J45" i="9" l="1"/>
  <c r="C46" i="10" s="1"/>
  <c r="E45" i="10"/>
  <c r="F45" i="10"/>
  <c r="B48" i="10"/>
  <c r="A47" i="9"/>
  <c r="B48" i="8"/>
  <c r="J48" i="8"/>
  <c r="A49" i="8"/>
  <c r="D48" i="8"/>
  <c r="G48" i="8"/>
  <c r="L48" i="8" s="1"/>
  <c r="C48" i="8"/>
  <c r="F48" i="8"/>
  <c r="E48" i="8"/>
  <c r="I48" i="8"/>
  <c r="B46" i="9"/>
  <c r="F46" i="9"/>
  <c r="C46" i="9"/>
  <c r="K46" i="9"/>
  <c r="D46" i="9"/>
  <c r="E46" i="9"/>
  <c r="H46" i="9"/>
  <c r="A48" i="6"/>
  <c r="I46" i="8" s="1"/>
  <c r="A3" i="7"/>
  <c r="I45" i="8" l="1"/>
  <c r="J46" i="8"/>
  <c r="H46" i="8"/>
  <c r="H45" i="8"/>
  <c r="J45" i="8"/>
  <c r="G46" i="8"/>
  <c r="L46" i="8" s="1"/>
  <c r="D45" i="8"/>
  <c r="F45" i="8"/>
  <c r="E45" i="8"/>
  <c r="G45" i="8"/>
  <c r="L45" i="8" s="1"/>
  <c r="C45" i="8"/>
  <c r="D46" i="8"/>
  <c r="C46" i="8"/>
  <c r="F46" i="8"/>
  <c r="E46" i="8"/>
  <c r="A49" i="10"/>
  <c r="C49" i="8"/>
  <c r="E49" i="8"/>
  <c r="G49" i="8"/>
  <c r="I49" i="8"/>
  <c r="D49" i="8"/>
  <c r="F49" i="8"/>
  <c r="L49" i="8"/>
  <c r="J46" i="9"/>
  <c r="E46" i="10"/>
  <c r="F46" i="10"/>
  <c r="S46" i="9"/>
  <c r="B49" i="10"/>
  <c r="A3" i="6"/>
  <c r="C47" i="10"/>
  <c r="F47" i="10" s="1"/>
  <c r="B47" i="9"/>
  <c r="D47" i="9"/>
  <c r="H47" i="9"/>
  <c r="E47" i="9"/>
  <c r="C47" i="9"/>
  <c r="F47" i="9"/>
  <c r="S47" i="9"/>
  <c r="K47" i="9"/>
  <c r="C8" i="7"/>
  <c r="C51" i="7"/>
  <c r="C52" i="7"/>
  <c r="C49" i="7"/>
  <c r="C10" i="7"/>
  <c r="C9" i="7"/>
  <c r="C50" i="7"/>
  <c r="C12" i="7"/>
  <c r="C11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A50" i="8"/>
  <c r="C48" i="7"/>
  <c r="D50" i="8" l="1"/>
  <c r="F50" i="8"/>
  <c r="I50" i="8"/>
  <c r="C50" i="8"/>
  <c r="E50" i="8"/>
  <c r="G50" i="8"/>
  <c r="L50" i="8"/>
  <c r="J47" i="9"/>
  <c r="E47" i="10"/>
  <c r="A51" i="8"/>
  <c r="C8" i="6"/>
  <c r="C9" i="6"/>
  <c r="C49" i="6"/>
  <c r="C10" i="6"/>
  <c r="C11" i="6"/>
  <c r="C50" i="6"/>
  <c r="C51" i="6"/>
  <c r="C12" i="6"/>
  <c r="C5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8" i="10"/>
  <c r="F48" i="10" s="1"/>
  <c r="B51" i="8" l="1"/>
  <c r="I51" i="8"/>
  <c r="L51" i="8"/>
  <c r="C51" i="8"/>
  <c r="J51" i="8"/>
  <c r="E48" i="10"/>
  <c r="C49" i="10"/>
  <c r="F49" i="10" s="1"/>
  <c r="A52" i="8"/>
  <c r="B52" i="8" l="1"/>
  <c r="J52" i="8"/>
  <c r="C52" i="8"/>
  <c r="I52" i="8"/>
  <c r="L52" i="8"/>
  <c r="E49" i="10"/>
  <c r="A53" i="8"/>
  <c r="B53" i="8" l="1"/>
  <c r="D53" i="8"/>
  <c r="F53" i="8"/>
  <c r="I53" i="8"/>
  <c r="L53" i="8"/>
  <c r="C53" i="8"/>
  <c r="E53" i="8"/>
  <c r="G53" i="8"/>
  <c r="J53" i="8"/>
  <c r="A54" i="8"/>
  <c r="R11" i="9"/>
  <c r="R12" i="9"/>
  <c r="R13" i="9"/>
  <c r="R14" i="9"/>
  <c r="R15" i="9"/>
  <c r="R17" i="9"/>
  <c r="R16" i="9"/>
  <c r="R18" i="9"/>
  <c r="R19" i="9"/>
  <c r="R20" i="9"/>
  <c r="R22" i="9"/>
  <c r="R21" i="9"/>
  <c r="R23" i="9"/>
  <c r="R24" i="9"/>
  <c r="R27" i="9"/>
  <c r="R25" i="9"/>
  <c r="R26" i="9"/>
  <c r="R28" i="9"/>
  <c r="R30" i="9"/>
  <c r="R29" i="9"/>
  <c r="R31" i="9"/>
  <c r="R32" i="9"/>
  <c r="R33" i="9"/>
  <c r="R34" i="9"/>
  <c r="R37" i="9"/>
  <c r="R35" i="9"/>
  <c r="R36" i="9"/>
  <c r="R38" i="9"/>
  <c r="R39" i="9"/>
  <c r="R40" i="9"/>
  <c r="R44" i="9"/>
  <c r="R42" i="9"/>
  <c r="R41" i="9"/>
  <c r="R45" i="9"/>
  <c r="R46" i="9"/>
  <c r="R43" i="9"/>
  <c r="R47" i="9"/>
  <c r="B54" i="8" l="1"/>
  <c r="D54" i="8"/>
  <c r="F54" i="8"/>
  <c r="J54" i="8"/>
  <c r="C54" i="8"/>
  <c r="E54" i="8"/>
  <c r="G54" i="8"/>
  <c r="I54" i="8"/>
  <c r="L54" i="8"/>
  <c r="A55" i="8"/>
  <c r="C55" i="8" l="1"/>
  <c r="E55" i="8"/>
  <c r="G55" i="8"/>
  <c r="B55" i="8"/>
  <c r="D55" i="8"/>
  <c r="F55" i="8"/>
  <c r="J55" i="8"/>
  <c r="L55" i="8"/>
  <c r="I55" i="8"/>
  <c r="A56" i="8"/>
  <c r="C56" i="8" l="1"/>
  <c r="E56" i="8"/>
  <c r="G56" i="8"/>
  <c r="B56" i="8"/>
  <c r="D56" i="8"/>
  <c r="F56" i="8"/>
  <c r="L56" i="8"/>
  <c r="J56" i="8"/>
  <c r="K65" i="8"/>
  <c r="I56" i="8"/>
  <c r="E68" i="8" l="1"/>
  <c r="E69" i="8"/>
  <c r="E67" i="8"/>
  <c r="E70" i="8"/>
  <c r="F70" i="8" l="1"/>
  <c r="F69" i="8"/>
  <c r="F68" i="8"/>
  <c r="F67" i="8"/>
  <c r="N11" i="9" l="1"/>
  <c r="N12" i="9"/>
</calcChain>
</file>

<file path=xl/sharedStrings.xml><?xml version="1.0" encoding="utf-8"?>
<sst xmlns="http://schemas.openxmlformats.org/spreadsheetml/2006/main" count="224" uniqueCount="147">
  <si>
    <t xml:space="preserve">PROYECTO FINAL </t>
  </si>
  <si>
    <t xml:space="preserve">EVALUACIÓN DE NIVEL/SUBNIVEL </t>
  </si>
  <si>
    <t>NOTA FINAL 100%</t>
  </si>
  <si>
    <t xml:space="preserve">APORTES </t>
  </si>
  <si>
    <t xml:space="preserve">PROYECTO INTEGRADOR FASE 1 </t>
  </si>
  <si>
    <t xml:space="preserve">EVALUACIÓN DEL PERIODO ACADÉMICO (Evaluación de base estructurada) </t>
  </si>
  <si>
    <t>PUNTAJE TRIMESTRAL (3,00 pts ponderados)</t>
  </si>
  <si>
    <t>Nº</t>
  </si>
  <si>
    <t>CÉDULA</t>
  </si>
  <si>
    <t>APELLIDOS/NOMBRES</t>
  </si>
  <si>
    <t>Tareas en clase</t>
  </si>
  <si>
    <t>Proyectos y/o Investigaciones dentro o fuera de la institución educativa</t>
  </si>
  <si>
    <t>Exposiciones, foros, debates, mesas redondas</t>
  </si>
  <si>
    <t>Lecciones de revisión o retroalimentación orales y/o  escritas</t>
  </si>
  <si>
    <t>TOTAL PRIMER TRIMESTRE 100%</t>
  </si>
  <si>
    <t>ASIGNATURA</t>
  </si>
  <si>
    <t>Matemática</t>
  </si>
  <si>
    <t>DOCENTE</t>
  </si>
  <si>
    <t>PARALELO</t>
  </si>
  <si>
    <t>Nº ESTUDIANTES</t>
  </si>
  <si>
    <t>DOCENTE TUTOR</t>
  </si>
  <si>
    <t>FECHAS</t>
  </si>
  <si>
    <t>PERÍODO LECTIVO</t>
  </si>
  <si>
    <t>ACTA FINAL</t>
  </si>
  <si>
    <t>EXAMEN SUPLETORIO</t>
  </si>
  <si>
    <t>A</t>
  </si>
  <si>
    <t>GRADO/CURSO</t>
  </si>
  <si>
    <t>PRIMER TRIMESTRE</t>
  </si>
  <si>
    <t>SEGUNDO TRIMESTRE</t>
  </si>
  <si>
    <t>TERCER TRIMESTRE</t>
  </si>
  <si>
    <t>2023-2024</t>
  </si>
  <si>
    <t>Física</t>
  </si>
  <si>
    <t>Química</t>
  </si>
  <si>
    <t>Biología</t>
  </si>
  <si>
    <t>Historia</t>
  </si>
  <si>
    <t>Educación para la Ciudadanía</t>
  </si>
  <si>
    <t>Filosofía</t>
  </si>
  <si>
    <t>Lengua y Literatura</t>
  </si>
  <si>
    <t>Ingles</t>
  </si>
  <si>
    <t>Educación Cultural y Artística</t>
  </si>
  <si>
    <t>Educacíon Física</t>
  </si>
  <si>
    <t>Emprendimiento y Gestión</t>
  </si>
  <si>
    <t>Problemas del Mundo Contemporáneo</t>
  </si>
  <si>
    <t>Lectura Crítica de Mensajes</t>
  </si>
  <si>
    <t>EVALUACIÓN DE COMPORTAMIENTO</t>
  </si>
  <si>
    <t>MS</t>
  </si>
  <si>
    <t>Muy Satisfactorio</t>
  </si>
  <si>
    <t>B</t>
  </si>
  <si>
    <t>S</t>
  </si>
  <si>
    <t>Satisfactorio</t>
  </si>
  <si>
    <t>C</t>
  </si>
  <si>
    <t>PS</t>
  </si>
  <si>
    <t>Poco Satisfactorio</t>
  </si>
  <si>
    <t>D</t>
  </si>
  <si>
    <t>M</t>
  </si>
  <si>
    <t>Mejorable</t>
  </si>
  <si>
    <t>E</t>
  </si>
  <si>
    <t>I</t>
  </si>
  <si>
    <t>Insatisfactorio</t>
  </si>
  <si>
    <t>Docente Tutor</t>
  </si>
  <si>
    <t>Docente</t>
  </si>
  <si>
    <r>
      <rPr>
        <sz val="9"/>
        <color indexed="8"/>
        <rFont val="Calibri"/>
        <family val="2"/>
      </rPr>
      <t xml:space="preserve">≤ </t>
    </r>
    <r>
      <rPr>
        <sz val="9"/>
        <color indexed="8"/>
        <rFont val="Times New Roman"/>
        <family val="1"/>
      </rPr>
      <t>4</t>
    </r>
  </si>
  <si>
    <t>No alcanza los aprendizajes requeridos</t>
  </si>
  <si>
    <t>PROMEDIO</t>
  </si>
  <si>
    <t>4,01-6,99</t>
  </si>
  <si>
    <t>7-8,99</t>
  </si>
  <si>
    <t>Alcanza los aprendizajes requeridos</t>
  </si>
  <si>
    <t>9-10</t>
  </si>
  <si>
    <t>Domina los aprendizajes requeridos</t>
  </si>
  <si>
    <t>PORCENTAJES</t>
  </si>
  <si>
    <t>No. ALUMNOS</t>
  </si>
  <si>
    <t>ESCALA CUANTITATIVA</t>
  </si>
  <si>
    <t>ESCALA CUALITATIVA</t>
  </si>
  <si>
    <t>CUADRO ESTADÍSTICO:</t>
  </si>
  <si>
    <t>OBSERV.</t>
  </si>
  <si>
    <t>Comportamiento</t>
  </si>
  <si>
    <t>NOMBRES</t>
  </si>
  <si>
    <t>N°</t>
  </si>
  <si>
    <t>FECHA:</t>
  </si>
  <si>
    <t>APELLIDOS Y NOMBRES</t>
  </si>
  <si>
    <t>OBSERVACIÓN</t>
  </si>
  <si>
    <t>ACTA DE EXAMEN SUPLETORIO</t>
  </si>
  <si>
    <t>SUMA QUIMEST.</t>
  </si>
  <si>
    <t>EXAMEN SUPLET.</t>
  </si>
  <si>
    <t>PROMEDIO FINAL</t>
  </si>
  <si>
    <t>ESCOJA EL TRIMESTRE A IMPRIMIR:</t>
  </si>
  <si>
    <t>PROYECTO INTEGRADOR FASE 2</t>
  </si>
  <si>
    <t>PROYECTO INTEGRADOR FASE 3</t>
  </si>
  <si>
    <t>Act. Disciplinares e Interdisciplinares Individuales</t>
  </si>
  <si>
    <t>Act. Disciplinares e Interdisciplinares Grupales</t>
  </si>
  <si>
    <t>Proyecto Integrador</t>
  </si>
  <si>
    <t>Evaluación del Período</t>
  </si>
  <si>
    <t>Puntaje Trimestral Ponderado</t>
  </si>
  <si>
    <t>Total Trimestral</t>
  </si>
  <si>
    <t>Está próximo a alcanzar los aprendizajes requeridos</t>
  </si>
  <si>
    <t>ACTA DE CALIFICACIONES TRIMESTRALES Y FINALES</t>
  </si>
  <si>
    <t>TRIM. 1</t>
  </si>
  <si>
    <t>TRIM. 2</t>
  </si>
  <si>
    <t>TRIM. 3</t>
  </si>
  <si>
    <t>Proyecto Final</t>
  </si>
  <si>
    <t>NOTA FINAL</t>
  </si>
  <si>
    <t>APROBADOS</t>
  </si>
  <si>
    <t>SUPLETORIOS</t>
  </si>
  <si>
    <t>Aportes</t>
  </si>
  <si>
    <t>TOTAL SEGUNDO TRIMESTRE 100%</t>
  </si>
  <si>
    <t>TOTAL TERCER TRIMESTRE 100%</t>
  </si>
  <si>
    <t>ESCUELA DE EDUCACIÓN BÁSICA</t>
  </si>
  <si>
    <t>“GENERAL MANUEL SERRANO RENDA”</t>
  </si>
  <si>
    <t>INFORMACIÓN: 0982554596</t>
  </si>
  <si>
    <t>fdghfgfdhh</t>
  </si>
  <si>
    <t>TOTAL 40%</t>
  </si>
  <si>
    <t>TOTAL 50%</t>
  </si>
  <si>
    <t>COMPORT.</t>
  </si>
  <si>
    <t>CARLOS ARCENTALES</t>
  </si>
  <si>
    <t>RAMIRO RAMIREZ</t>
  </si>
  <si>
    <t>Lic. NNNNNN</t>
  </si>
  <si>
    <t>Lic. Lady Granda M.</t>
  </si>
  <si>
    <t>Directora ( E )</t>
  </si>
  <si>
    <t>26 de julio del 2023</t>
  </si>
  <si>
    <t>01 de noviembre del 2023</t>
  </si>
  <si>
    <t>19 de febrero del 2024</t>
  </si>
  <si>
    <t>NOTA CUALITATIVA</t>
  </si>
  <si>
    <t>Nota Cualitativa</t>
  </si>
  <si>
    <t>DATOS INFORMATIVOS DE LOS ESTUDIANTES</t>
  </si>
  <si>
    <t>PUNTAJE TRIMESTRAL 
(3,00 pts ponderados)</t>
  </si>
  <si>
    <t>Actividades Disciplinares o Interdisciplinares Individuales</t>
  </si>
  <si>
    <t>Actividades Disciplinares o Interdisciplinares Grupales</t>
  </si>
  <si>
    <t>Mgtr. Yazmin Sánchez</t>
  </si>
  <si>
    <t>Subdirectora ( E )</t>
  </si>
  <si>
    <t xml:space="preserve">                                   Lic. Lady Granda M.</t>
  </si>
  <si>
    <t xml:space="preserve">                                     Directora ( E )</t>
  </si>
  <si>
    <t>TERCER</t>
  </si>
  <si>
    <t>EDUCACION FÍSICA</t>
  </si>
  <si>
    <t xml:space="preserve">EDUCACION FÍSICA - PRIMER TRIMESTRE </t>
  </si>
  <si>
    <t xml:space="preserve">EDUCACION FÍSICA - SEGUNDO TRIMESTRE </t>
  </si>
  <si>
    <t xml:space="preserve">EDUCACION FÍSICA - TERCER TRIMESTRE </t>
  </si>
  <si>
    <r>
      <rPr>
        <b/>
        <sz val="11"/>
        <color theme="1"/>
        <rFont val="Times New Roman"/>
        <family val="1"/>
      </rPr>
      <t>ASIGNATURA:</t>
    </r>
    <r>
      <rPr>
        <sz val="11"/>
        <color theme="1"/>
        <rFont val="Times New Roman"/>
        <family val="1"/>
      </rPr>
      <t xml:space="preserve">        EDUCACION FÍSICA</t>
    </r>
  </si>
  <si>
    <r>
      <t xml:space="preserve">ASIGNATURA:    </t>
    </r>
    <r>
      <rPr>
        <sz val="11"/>
        <color theme="1"/>
        <rFont val="Calibri"/>
        <family val="2"/>
        <scheme val="minor"/>
      </rPr>
      <t>EDUCACION FÍSICA</t>
    </r>
  </si>
  <si>
    <t>SEXTO GRADO DE EDUCACIÓN GENERAL BÁSICA</t>
  </si>
  <si>
    <t>Lic. Dalis Galarza</t>
  </si>
  <si>
    <r>
      <rPr>
        <b/>
        <sz val="14"/>
        <color theme="1"/>
        <rFont val="Arial Narrow"/>
        <family val="2"/>
      </rPr>
      <t xml:space="preserve">GRADO:         </t>
    </r>
    <r>
      <rPr>
        <sz val="14"/>
        <color theme="1"/>
        <rFont val="Arial Narrow"/>
        <family val="2"/>
      </rPr>
      <t>6TO E.G.B. PARALELO "A"</t>
    </r>
  </si>
  <si>
    <t>LIC. JACINTO MACÍAS</t>
  </si>
  <si>
    <r>
      <rPr>
        <b/>
        <sz val="11"/>
        <color theme="1"/>
        <rFont val="Times New Roman"/>
        <family val="1"/>
      </rPr>
      <t>DOCENTE:</t>
    </r>
    <r>
      <rPr>
        <sz val="11"/>
        <color theme="1"/>
        <rFont val="Times New Roman"/>
        <family val="1"/>
      </rPr>
      <t xml:space="preserve">              LIC. JACINTO MACIAS</t>
    </r>
  </si>
  <si>
    <r>
      <t xml:space="preserve">DOCENTE:      </t>
    </r>
    <r>
      <rPr>
        <sz val="11"/>
        <color theme="1"/>
        <rFont val="Calibri"/>
        <family val="2"/>
        <scheme val="minor"/>
      </rPr>
      <t xml:space="preserve">       LIC. JACINTO MACIAS</t>
    </r>
  </si>
  <si>
    <t>Lic. Jacinto Macías</t>
  </si>
  <si>
    <t xml:space="preserve">      Docente</t>
  </si>
  <si>
    <t xml:space="preserve">El Guabo - Ecuador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</si>
</sst>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0000"/>
    <numFmt numFmtId="166" formatCode="0.0000"/>
  </numFmts>
  <fonts count="9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3" tint="-0.499984740745262"/>
      <name val="Arial Narrow"/>
      <family val="2"/>
    </font>
    <font>
      <b/>
      <sz val="14"/>
      <color theme="3" tint="-0.499984740745262"/>
      <name val="Arial Narrow"/>
      <family val="2"/>
    </font>
    <font>
      <b/>
      <i/>
      <sz val="12"/>
      <color theme="3" tint="-0.499984740745262"/>
      <name val="Arial Narrow"/>
      <family val="2"/>
    </font>
    <font>
      <sz val="12"/>
      <color theme="3" tint="-0.499984740745262"/>
      <name val="Arial Narrow"/>
      <family val="2"/>
    </font>
    <font>
      <b/>
      <i/>
      <sz val="14"/>
      <color theme="6" tint="-0.499984740745262"/>
      <name val="Arial Narrow"/>
      <family val="2"/>
    </font>
    <font>
      <b/>
      <sz val="14"/>
      <color rgb="FFFFFF00"/>
      <name val="Arial Narrow"/>
      <family val="2"/>
    </font>
    <font>
      <b/>
      <i/>
      <sz val="12"/>
      <color rgb="FF002060"/>
      <name val="Arial Narrow"/>
      <family val="2"/>
    </font>
    <font>
      <b/>
      <i/>
      <sz val="14"/>
      <color theme="3" tint="-0.499984740745262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9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Calibri"/>
      <family val="2"/>
    </font>
    <font>
      <sz val="10"/>
      <color indexed="8"/>
      <name val="Times New Roman"/>
      <family val="1"/>
    </font>
    <font>
      <sz val="8"/>
      <color theme="0"/>
      <name val="Calibri"/>
      <family val="2"/>
      <scheme val="minor"/>
    </font>
    <font>
      <b/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sz val="8"/>
      <color indexed="8"/>
      <name val="Arial Narrow"/>
      <family val="2"/>
    </font>
    <font>
      <sz val="8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b/>
      <sz val="12"/>
      <color theme="3" tint="-0.249977111117893"/>
      <name val="Times New Roman"/>
      <family val="1"/>
    </font>
    <font>
      <b/>
      <sz val="12"/>
      <color indexed="8"/>
      <name val="Cambria"/>
      <family val="1"/>
    </font>
    <font>
      <sz val="12"/>
      <color theme="0"/>
      <name val="Calibri Light"/>
      <family val="2"/>
      <scheme val="major"/>
    </font>
    <font>
      <b/>
      <sz val="14"/>
      <color indexed="8"/>
      <name val="Cambria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0" tint="-4.9989318521683403E-2"/>
      <name val="Times New Roman"/>
      <family val="1"/>
    </font>
    <font>
      <sz val="12"/>
      <color indexed="9"/>
      <name val="Cambria"/>
      <family val="2"/>
    </font>
    <font>
      <b/>
      <sz val="10"/>
      <color indexed="8"/>
      <name val="Cambria"/>
      <family val="1"/>
    </font>
    <font>
      <b/>
      <sz val="9"/>
      <color indexed="8"/>
      <name val="Cambria"/>
      <family val="1"/>
    </font>
    <font>
      <sz val="11"/>
      <name val="Times New Roman"/>
      <family val="1"/>
    </font>
    <font>
      <sz val="11"/>
      <name val="Calibri"/>
      <family val="2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indexed="8"/>
      <name val="Times New Roman"/>
      <family val="1"/>
    </font>
    <font>
      <sz val="8"/>
      <name val="Calibri"/>
      <family val="2"/>
    </font>
    <font>
      <b/>
      <sz val="11"/>
      <name val="Calibri"/>
      <family val="2"/>
    </font>
    <font>
      <b/>
      <sz val="14"/>
      <color rgb="FF002060"/>
      <name val="Calibri"/>
      <family val="2"/>
    </font>
    <font>
      <sz val="9"/>
      <color rgb="FFFF0000"/>
      <name val="Arial Narrow"/>
      <family val="2"/>
    </font>
    <font>
      <sz val="11"/>
      <color rgb="FFFF0000"/>
      <name val="Arial Narrow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Bahnschrift Condensed"/>
      <family val="2"/>
    </font>
    <font>
      <sz val="10"/>
      <color theme="1"/>
      <name val="Bahnschrift Condensed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Bahnschrift Condensed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1F38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D6DCE4"/>
      </patternFill>
    </fill>
    <fill>
      <patternFill patternType="solid">
        <fgColor theme="9" tint="0.59999389629810485"/>
        <bgColor rgb="FF2E75B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rgb="FF00B0F0"/>
      </patternFill>
    </fill>
    <fill>
      <patternFill patternType="solid">
        <fgColor theme="7" tint="0.59999389629810485"/>
        <bgColor rgb="FFF2F2F2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rgb="FFDEEAF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6" tint="0.79998168889431442"/>
        <bgColor rgb="FF002060"/>
      </patternFill>
    </fill>
    <fill>
      <patternFill patternType="solid">
        <fgColor theme="2"/>
        <bgColor rgb="FF00206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rgb="FFDEEAF6"/>
      </patternFill>
    </fill>
    <fill>
      <patternFill patternType="solid">
        <fgColor theme="2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rgb="FFFFFF3F"/>
        <bgColor rgb="FF222A35"/>
      </patternFill>
    </fill>
    <fill>
      <patternFill patternType="solid">
        <fgColor rgb="FFFFFF3F"/>
        <bgColor rgb="FF002060"/>
      </patternFill>
    </fill>
    <fill>
      <patternFill patternType="solid">
        <fgColor rgb="FFFFFF3F"/>
        <bgColor indexed="64"/>
      </patternFill>
    </fill>
  </fills>
  <borders count="58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rgb="FF00B050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2060"/>
      </right>
      <top style="thin">
        <color indexed="64"/>
      </top>
      <bottom style="thin">
        <color indexed="64"/>
      </bottom>
      <diagonal/>
    </border>
    <border>
      <left/>
      <right style="thick">
        <color rgb="FF002060"/>
      </right>
      <top style="thin">
        <color indexed="64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55" fillId="0" borderId="0" applyFont="0" applyFill="0" applyBorder="0" applyAlignment="0" applyProtection="0"/>
  </cellStyleXfs>
  <cellXfs count="297">
    <xf numFmtId="0" fontId="0" fillId="0" borderId="0" xfId="0"/>
    <xf numFmtId="0" fontId="9" fillId="5" borderId="0" xfId="1" applyFont="1" applyFill="1"/>
    <xf numFmtId="0" fontId="9" fillId="0" borderId="0" xfId="1" applyFont="1"/>
    <xf numFmtId="0" fontId="10" fillId="0" borderId="6" xfId="1" applyFont="1" applyBorder="1" applyProtection="1">
      <protection hidden="1"/>
    </xf>
    <xf numFmtId="0" fontId="10" fillId="0" borderId="0" xfId="1" applyFont="1" applyProtection="1">
      <protection hidden="1"/>
    </xf>
    <xf numFmtId="0" fontId="10" fillId="0" borderId="8" xfId="1" applyFont="1" applyBorder="1" applyAlignment="1" applyProtection="1">
      <alignment horizontal="left"/>
      <protection hidden="1"/>
    </xf>
    <xf numFmtId="0" fontId="13" fillId="0" borderId="0" xfId="1" applyFont="1" applyProtection="1">
      <protection hidden="1"/>
    </xf>
    <xf numFmtId="0" fontId="10" fillId="0" borderId="7" xfId="1" applyFont="1" applyBorder="1" applyAlignment="1" applyProtection="1">
      <alignment horizontal="left"/>
      <protection hidden="1"/>
    </xf>
    <xf numFmtId="0" fontId="10" fillId="0" borderId="6" xfId="1" applyFont="1" applyBorder="1"/>
    <xf numFmtId="14" fontId="10" fillId="0" borderId="8" xfId="1" applyNumberFormat="1" applyFont="1" applyBorder="1" applyAlignment="1" applyProtection="1">
      <alignment horizontal="center"/>
      <protection locked="0"/>
    </xf>
    <xf numFmtId="0" fontId="12" fillId="0" borderId="0" xfId="1" applyFont="1"/>
    <xf numFmtId="0" fontId="13" fillId="0" borderId="12" xfId="1" applyFont="1" applyBorder="1"/>
    <xf numFmtId="0" fontId="10" fillId="0" borderId="13" xfId="1" applyFont="1" applyBorder="1"/>
    <xf numFmtId="0" fontId="13" fillId="0" borderId="14" xfId="1" applyFont="1" applyBorder="1" applyProtection="1">
      <protection locked="0" hidden="1"/>
    </xf>
    <xf numFmtId="0" fontId="16" fillId="5" borderId="0" xfId="1" applyFont="1" applyFill="1" applyAlignment="1">
      <alignment horizontal="center" vertical="center" wrapText="1"/>
    </xf>
    <xf numFmtId="0" fontId="18" fillId="0" borderId="0" xfId="0" applyFont="1"/>
    <xf numFmtId="0" fontId="25" fillId="0" borderId="0" xfId="0" applyFont="1" applyProtection="1">
      <protection locked="0"/>
    </xf>
    <xf numFmtId="0" fontId="16" fillId="5" borderId="0" xfId="1" applyFont="1" applyFill="1" applyAlignment="1">
      <alignment vertical="center" wrapText="1"/>
    </xf>
    <xf numFmtId="0" fontId="27" fillId="0" borderId="0" xfId="0" applyFont="1"/>
    <xf numFmtId="0" fontId="6" fillId="0" borderId="0" xfId="0" applyFont="1"/>
    <xf numFmtId="0" fontId="27" fillId="0" borderId="17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2" fontId="25" fillId="0" borderId="0" xfId="0" applyNumberFormat="1" applyFont="1" applyProtection="1">
      <protection locked="0" hidden="1"/>
    </xf>
    <xf numFmtId="2" fontId="25" fillId="0" borderId="0" xfId="0" applyNumberFormat="1" applyFont="1" applyProtection="1">
      <protection hidden="1"/>
    </xf>
    <xf numFmtId="0" fontId="18" fillId="0" borderId="0" xfId="0" applyFont="1" applyProtection="1">
      <protection locked="0" hidden="1"/>
    </xf>
    <xf numFmtId="0" fontId="19" fillId="0" borderId="0" xfId="0" applyFont="1"/>
    <xf numFmtId="0" fontId="6" fillId="0" borderId="0" xfId="3" applyFont="1" applyProtection="1">
      <protection locked="0" hidden="1"/>
    </xf>
    <xf numFmtId="0" fontId="6" fillId="0" borderId="0" xfId="3" applyFont="1" applyProtection="1">
      <protection hidden="1"/>
    </xf>
    <xf numFmtId="0" fontId="4" fillId="0" borderId="0" xfId="3" applyProtection="1">
      <protection locked="0" hidden="1"/>
    </xf>
    <xf numFmtId="0" fontId="4" fillId="0" borderId="0" xfId="3" applyProtection="1"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30" fillId="0" borderId="0" xfId="3" applyFont="1" applyProtection="1">
      <protection hidden="1"/>
    </xf>
    <xf numFmtId="9" fontId="31" fillId="0" borderId="0" xfId="4" applyFont="1" applyBorder="1" applyAlignment="1" applyProtection="1">
      <alignment horizontal="center" vertical="top"/>
      <protection hidden="1"/>
    </xf>
    <xf numFmtId="0" fontId="31" fillId="0" borderId="0" xfId="3" applyFont="1" applyAlignment="1" applyProtection="1">
      <alignment horizontal="center" vertical="top"/>
      <protection hidden="1"/>
    </xf>
    <xf numFmtId="49" fontId="31" fillId="0" borderId="0" xfId="3" applyNumberFormat="1" applyFont="1" applyAlignment="1" applyProtection="1">
      <alignment horizontal="center" vertical="top"/>
      <protection hidden="1"/>
    </xf>
    <xf numFmtId="0" fontId="31" fillId="0" borderId="0" xfId="3" applyFont="1" applyAlignment="1" applyProtection="1">
      <alignment vertical="top"/>
      <protection hidden="1"/>
    </xf>
    <xf numFmtId="0" fontId="31" fillId="0" borderId="23" xfId="3" applyFont="1" applyBorder="1" applyAlignment="1" applyProtection="1">
      <alignment vertical="top"/>
      <protection hidden="1"/>
    </xf>
    <xf numFmtId="0" fontId="31" fillId="0" borderId="25" xfId="3" applyFont="1" applyBorder="1" applyAlignment="1" applyProtection="1">
      <alignment vertical="top" wrapText="1"/>
      <protection hidden="1"/>
    </xf>
    <xf numFmtId="0" fontId="31" fillId="0" borderId="25" xfId="3" applyFont="1" applyBorder="1" applyAlignment="1" applyProtection="1">
      <alignment vertical="top"/>
      <protection hidden="1"/>
    </xf>
    <xf numFmtId="0" fontId="34" fillId="0" borderId="0" xfId="3" applyFont="1" applyProtection="1">
      <protection hidden="1"/>
    </xf>
    <xf numFmtId="0" fontId="39" fillId="0" borderId="0" xfId="3" applyFont="1" applyProtection="1">
      <protection hidden="1"/>
    </xf>
    <xf numFmtId="0" fontId="40" fillId="0" borderId="0" xfId="3" applyFont="1" applyProtection="1">
      <protection hidden="1"/>
    </xf>
    <xf numFmtId="2" fontId="6" fillId="0" borderId="0" xfId="3" applyNumberFormat="1" applyFont="1" applyAlignment="1" applyProtection="1">
      <alignment horizontal="center"/>
      <protection hidden="1"/>
    </xf>
    <xf numFmtId="0" fontId="6" fillId="0" borderId="0" xfId="3" applyFont="1" applyAlignment="1" applyProtection="1">
      <alignment horizontal="center"/>
      <protection hidden="1"/>
    </xf>
    <xf numFmtId="0" fontId="28" fillId="0" borderId="0" xfId="3" applyFont="1" applyAlignment="1" applyProtection="1">
      <alignment horizontal="center"/>
      <protection locked="0" hidden="1"/>
    </xf>
    <xf numFmtId="0" fontId="28" fillId="0" borderId="0" xfId="3" applyFont="1" applyProtection="1">
      <protection locked="0" hidden="1"/>
    </xf>
    <xf numFmtId="0" fontId="41" fillId="0" borderId="0" xfId="3" applyFont="1" applyAlignment="1" applyProtection="1">
      <alignment horizontal="center"/>
      <protection hidden="1"/>
    </xf>
    <xf numFmtId="0" fontId="33" fillId="0" borderId="0" xfId="3" applyFont="1" applyAlignment="1" applyProtection="1">
      <alignment horizontal="center"/>
      <protection hidden="1"/>
    </xf>
    <xf numFmtId="2" fontId="33" fillId="0" borderId="0" xfId="3" applyNumberFormat="1" applyFont="1" applyAlignment="1" applyProtection="1">
      <alignment horizontal="center"/>
      <protection hidden="1"/>
    </xf>
    <xf numFmtId="0" fontId="42" fillId="0" borderId="0" xfId="3" applyFont="1" applyProtection="1">
      <protection locked="0" hidden="1"/>
    </xf>
    <xf numFmtId="0" fontId="41" fillId="0" borderId="0" xfId="3" applyFont="1" applyProtection="1">
      <protection locked="0" hidden="1"/>
    </xf>
    <xf numFmtId="165" fontId="6" fillId="0" borderId="0" xfId="3" applyNumberFormat="1" applyFont="1" applyProtection="1">
      <protection locked="0" hidden="1"/>
    </xf>
    <xf numFmtId="166" fontId="6" fillId="0" borderId="0" xfId="3" applyNumberFormat="1" applyFont="1" applyProtection="1">
      <protection locked="0" hidden="1"/>
    </xf>
    <xf numFmtId="0" fontId="43" fillId="0" borderId="0" xfId="3" applyFont="1" applyProtection="1">
      <protection hidden="1"/>
    </xf>
    <xf numFmtId="0" fontId="29" fillId="0" borderId="0" xfId="3" applyFont="1" applyProtection="1">
      <protection locked="0" hidden="1"/>
    </xf>
    <xf numFmtId="0" fontId="42" fillId="0" borderId="0" xfId="3" applyFont="1" applyProtection="1">
      <protection hidden="1"/>
    </xf>
    <xf numFmtId="0" fontId="28" fillId="7" borderId="0" xfId="3" applyFont="1" applyFill="1" applyAlignment="1" applyProtection="1">
      <alignment horizontal="center"/>
      <protection locked="0" hidden="1"/>
    </xf>
    <xf numFmtId="0" fontId="28" fillId="7" borderId="0" xfId="3" applyFont="1" applyFill="1" applyProtection="1">
      <protection locked="0" hidden="1"/>
    </xf>
    <xf numFmtId="0" fontId="30" fillId="7" borderId="0" xfId="3" applyFont="1" applyFill="1" applyProtection="1">
      <protection locked="0" hidden="1"/>
    </xf>
    <xf numFmtId="0" fontId="46" fillId="0" borderId="0" xfId="3" applyFont="1" applyProtection="1">
      <protection hidden="1"/>
    </xf>
    <xf numFmtId="0" fontId="4" fillId="0" borderId="0" xfId="3"/>
    <xf numFmtId="0" fontId="6" fillId="0" borderId="0" xfId="3" applyFont="1"/>
    <xf numFmtId="0" fontId="48" fillId="0" borderId="0" xfId="3" applyFont="1" applyProtection="1">
      <protection hidden="1"/>
    </xf>
    <xf numFmtId="0" fontId="48" fillId="0" borderId="0" xfId="3" applyFont="1" applyAlignment="1" applyProtection="1">
      <alignment horizontal="center"/>
      <protection hidden="1"/>
    </xf>
    <xf numFmtId="0" fontId="48" fillId="0" borderId="0" xfId="3" applyFont="1"/>
    <xf numFmtId="0" fontId="49" fillId="0" borderId="0" xfId="3" applyFont="1"/>
    <xf numFmtId="0" fontId="50" fillId="0" borderId="0" xfId="3" applyFont="1" applyAlignment="1" applyProtection="1">
      <alignment horizontal="center"/>
      <protection hidden="1"/>
    </xf>
    <xf numFmtId="2" fontId="48" fillId="0" borderId="0" xfId="3" applyNumberFormat="1" applyFont="1" applyProtection="1">
      <protection hidden="1"/>
    </xf>
    <xf numFmtId="0" fontId="4" fillId="0" borderId="0" xfId="3" applyAlignment="1">
      <alignment vertical="center"/>
    </xf>
    <xf numFmtId="0" fontId="6" fillId="0" borderId="0" xfId="3" applyFont="1" applyAlignment="1" applyProtection="1">
      <alignment horizontal="center" vertical="center"/>
      <protection hidden="1"/>
    </xf>
    <xf numFmtId="0" fontId="40" fillId="0" borderId="0" xfId="3" applyFont="1" applyAlignment="1" applyProtection="1">
      <alignment horizontal="center"/>
      <protection hidden="1"/>
    </xf>
    <xf numFmtId="0" fontId="27" fillId="0" borderId="0" xfId="3" applyFont="1"/>
    <xf numFmtId="2" fontId="54" fillId="0" borderId="0" xfId="3" applyNumberFormat="1" applyFont="1" applyProtection="1">
      <protection hidden="1"/>
    </xf>
    <xf numFmtId="2" fontId="4" fillId="0" borderId="0" xfId="3" applyNumberFormat="1" applyProtection="1">
      <protection hidden="1"/>
    </xf>
    <xf numFmtId="0" fontId="31" fillId="0" borderId="17" xfId="3" applyFont="1" applyBorder="1" applyAlignment="1" applyProtection="1">
      <alignment vertical="center"/>
      <protection hidden="1"/>
    </xf>
    <xf numFmtId="0" fontId="31" fillId="0" borderId="22" xfId="3" applyFont="1" applyBorder="1" applyAlignment="1" applyProtection="1">
      <alignment vertical="center"/>
      <protection hidden="1"/>
    </xf>
    <xf numFmtId="0" fontId="56" fillId="0" borderId="0" xfId="3" applyFont="1" applyProtection="1">
      <protection locked="0" hidden="1"/>
    </xf>
    <xf numFmtId="0" fontId="57" fillId="0" borderId="0" xfId="3" applyFont="1" applyProtection="1">
      <protection locked="0" hidden="1"/>
    </xf>
    <xf numFmtId="0" fontId="57" fillId="0" borderId="0" xfId="3" applyFont="1" applyProtection="1">
      <protection hidden="1"/>
    </xf>
    <xf numFmtId="0" fontId="57" fillId="0" borderId="0" xfId="3" applyFont="1" applyAlignment="1" applyProtection="1">
      <alignment horizontal="center"/>
      <protection hidden="1"/>
    </xf>
    <xf numFmtId="0" fontId="24" fillId="0" borderId="0" xfId="0" applyFont="1"/>
    <xf numFmtId="0" fontId="29" fillId="0" borderId="0" xfId="0" applyFont="1" applyProtection="1">
      <protection hidden="1"/>
    </xf>
    <xf numFmtId="164" fontId="24" fillId="0" borderId="0" xfId="5" applyFont="1" applyBorder="1" applyProtection="1">
      <protection hidden="1"/>
    </xf>
    <xf numFmtId="0" fontId="49" fillId="0" borderId="0" xfId="3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4" fillId="8" borderId="45" xfId="3" applyFill="1" applyBorder="1" applyAlignment="1" applyProtection="1">
      <alignment horizontal="center" vertical="center"/>
      <protection hidden="1"/>
    </xf>
    <xf numFmtId="0" fontId="3" fillId="8" borderId="44" xfId="3" applyFont="1" applyFill="1" applyBorder="1" applyAlignment="1" applyProtection="1">
      <alignment vertical="center"/>
      <protection hidden="1"/>
    </xf>
    <xf numFmtId="0" fontId="3" fillId="9" borderId="46" xfId="3" applyFont="1" applyFill="1" applyBorder="1" applyAlignment="1" applyProtection="1">
      <alignment vertical="center"/>
      <protection hidden="1"/>
    </xf>
    <xf numFmtId="0" fontId="4" fillId="9" borderId="47" xfId="3" applyFill="1" applyBorder="1" applyAlignment="1" applyProtection="1">
      <alignment horizontal="center" vertical="center"/>
      <protection hidden="1"/>
    </xf>
    <xf numFmtId="14" fontId="48" fillId="0" borderId="0" xfId="3" applyNumberFormat="1" applyFont="1" applyProtection="1">
      <protection hidden="1"/>
    </xf>
    <xf numFmtId="14" fontId="4" fillId="0" borderId="0" xfId="3" applyNumberForma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2" fontId="25" fillId="0" borderId="0" xfId="0" applyNumberFormat="1" applyFont="1" applyAlignment="1" applyProtection="1">
      <alignment horizontal="center"/>
      <protection locked="0"/>
    </xf>
    <xf numFmtId="0" fontId="33" fillId="0" borderId="0" xfId="3" applyFont="1" applyAlignment="1" applyProtection="1">
      <alignment horizontal="center"/>
      <protection locked="0"/>
    </xf>
    <xf numFmtId="0" fontId="60" fillId="0" borderId="0" xfId="0" applyFont="1" applyAlignment="1">
      <alignment horizontal="right"/>
    </xf>
    <xf numFmtId="0" fontId="10" fillId="0" borderId="8" xfId="1" applyFont="1" applyBorder="1" applyAlignment="1" applyProtection="1">
      <alignment horizontal="justify" vertical="justify" wrapText="1"/>
      <protection locked="0"/>
    </xf>
    <xf numFmtId="0" fontId="10" fillId="0" borderId="10" xfId="1" applyFont="1" applyBorder="1" applyAlignment="1" applyProtection="1">
      <alignment horizontal="left"/>
      <protection locked="0"/>
    </xf>
    <xf numFmtId="0" fontId="10" fillId="0" borderId="9" xfId="1" applyFont="1" applyBorder="1" applyAlignment="1" applyProtection="1">
      <alignment horizontal="center"/>
      <protection locked="0"/>
    </xf>
    <xf numFmtId="0" fontId="10" fillId="0" borderId="9" xfId="1" applyFont="1" applyBorder="1" applyAlignment="1" applyProtection="1">
      <alignment horizontal="left"/>
      <protection locked="0"/>
    </xf>
    <xf numFmtId="0" fontId="10" fillId="0" borderId="11" xfId="1" applyFont="1" applyBorder="1" applyAlignment="1" applyProtection="1">
      <alignment horizontal="left"/>
      <protection locked="0"/>
    </xf>
    <xf numFmtId="0" fontId="10" fillId="0" borderId="9" xfId="1" applyFont="1" applyBorder="1" applyAlignment="1" applyProtection="1">
      <alignment horizontal="left" shrinkToFit="1"/>
      <protection locked="0"/>
    </xf>
    <xf numFmtId="0" fontId="62" fillId="0" borderId="0" xfId="0" applyFont="1" applyAlignment="1" applyProtection="1">
      <alignment horizontal="center" vertical="center"/>
      <protection hidden="1"/>
    </xf>
    <xf numFmtId="0" fontId="63" fillId="0" borderId="0" xfId="0" applyFont="1" applyProtection="1">
      <protection hidden="1"/>
    </xf>
    <xf numFmtId="0" fontId="65" fillId="10" borderId="17" xfId="3" applyFont="1" applyFill="1" applyBorder="1" applyAlignment="1" applyProtection="1">
      <alignment horizontal="center" vertical="center" textRotation="90" wrapText="1"/>
      <protection hidden="1"/>
    </xf>
    <xf numFmtId="0" fontId="65" fillId="0" borderId="0" xfId="3" applyFont="1" applyProtection="1">
      <protection hidden="1"/>
    </xf>
    <xf numFmtId="0" fontId="66" fillId="0" borderId="0" xfId="3" applyFont="1" applyProtection="1">
      <protection hidden="1"/>
    </xf>
    <xf numFmtId="0" fontId="67" fillId="0" borderId="0" xfId="3" applyFont="1" applyProtection="1">
      <protection hidden="1"/>
    </xf>
    <xf numFmtId="0" fontId="68" fillId="0" borderId="0" xfId="3" applyFont="1" applyProtection="1">
      <protection hidden="1"/>
    </xf>
    <xf numFmtId="0" fontId="65" fillId="0" borderId="0" xfId="3" applyFont="1" applyAlignment="1" applyProtection="1">
      <alignment horizontal="right"/>
      <protection hidden="1"/>
    </xf>
    <xf numFmtId="0" fontId="69" fillId="0" borderId="0" xfId="3" applyFont="1" applyProtection="1">
      <protection hidden="1"/>
    </xf>
    <xf numFmtId="2" fontId="64" fillId="0" borderId="0" xfId="3" applyNumberFormat="1" applyFont="1" applyAlignment="1" applyProtection="1">
      <alignment horizontal="center"/>
      <protection hidden="1"/>
    </xf>
    <xf numFmtId="0" fontId="70" fillId="0" borderId="0" xfId="0" applyFont="1" applyProtection="1">
      <protection hidden="1"/>
    </xf>
    <xf numFmtId="0" fontId="64" fillId="0" borderId="0" xfId="3" applyFont="1" applyAlignment="1" applyProtection="1">
      <alignment horizontal="center"/>
      <protection locked="0"/>
    </xf>
    <xf numFmtId="0" fontId="64" fillId="0" borderId="0" xfId="3" applyFont="1" applyAlignment="1" applyProtection="1">
      <alignment horizontal="center"/>
      <protection hidden="1"/>
    </xf>
    <xf numFmtId="2" fontId="64" fillId="0" borderId="0" xfId="3" applyNumberFormat="1" applyFont="1" applyAlignment="1" applyProtection="1">
      <alignment horizontal="center"/>
      <protection hidden="1"/>
    </xf>
    <xf numFmtId="2" fontId="25" fillId="0" borderId="0" xfId="0" applyNumberFormat="1" applyFont="1" applyAlignment="1" applyProtection="1">
      <alignment horizontal="center" vertical="center"/>
      <protection locked="0"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2" fontId="25" fillId="0" borderId="0" xfId="0" applyNumberFormat="1" applyFont="1" applyAlignment="1" applyProtection="1">
      <alignment horizontal="center" vertical="center"/>
      <protection locked="0"/>
    </xf>
    <xf numFmtId="0" fontId="78" fillId="16" borderId="17" xfId="0" applyFont="1" applyFill="1" applyBorder="1" applyAlignment="1">
      <alignment horizontal="center" vertical="center" wrapText="1"/>
    </xf>
    <xf numFmtId="0" fontId="79" fillId="15" borderId="17" xfId="0" applyFont="1" applyFill="1" applyBorder="1" applyAlignment="1">
      <alignment horizontal="center" vertical="center" wrapText="1"/>
    </xf>
    <xf numFmtId="2" fontId="25" fillId="9" borderId="0" xfId="0" applyNumberFormat="1" applyFont="1" applyFill="1" applyAlignment="1" applyProtection="1">
      <alignment horizontal="center" vertical="center"/>
      <protection hidden="1"/>
    </xf>
    <xf numFmtId="0" fontId="78" fillId="17" borderId="17" xfId="0" applyFont="1" applyFill="1" applyBorder="1" applyAlignment="1">
      <alignment horizontal="center" vertical="center" wrapText="1"/>
    </xf>
    <xf numFmtId="0" fontId="79" fillId="18" borderId="17" xfId="0" applyFont="1" applyFill="1" applyBorder="1" applyAlignment="1">
      <alignment horizontal="center" vertical="center" wrapText="1"/>
    </xf>
    <xf numFmtId="2" fontId="25" fillId="19" borderId="0" xfId="0" applyNumberFormat="1" applyFont="1" applyFill="1" applyAlignment="1" applyProtection="1">
      <alignment horizontal="center" vertical="center"/>
      <protection hidden="1"/>
    </xf>
    <xf numFmtId="9" fontId="78" fillId="20" borderId="17" xfId="0" applyNumberFormat="1" applyFont="1" applyFill="1" applyBorder="1" applyAlignment="1">
      <alignment horizontal="center" vertical="center" wrapText="1"/>
    </xf>
    <xf numFmtId="2" fontId="25" fillId="21" borderId="0" xfId="0" applyNumberFormat="1" applyFont="1" applyFill="1" applyAlignment="1" applyProtection="1">
      <alignment horizontal="center" vertical="center"/>
      <protection hidden="1"/>
    </xf>
    <xf numFmtId="9" fontId="78" fillId="22" borderId="17" xfId="0" applyNumberFormat="1" applyFont="1" applyFill="1" applyBorder="1" applyAlignment="1">
      <alignment horizontal="center" vertical="center" wrapText="1"/>
    </xf>
    <xf numFmtId="2" fontId="78" fillId="21" borderId="0" xfId="0" applyNumberFormat="1" applyFont="1" applyFill="1" applyAlignment="1" applyProtection="1">
      <alignment horizontal="center" vertical="center"/>
      <protection hidden="1"/>
    </xf>
    <xf numFmtId="2" fontId="25" fillId="25" borderId="0" xfId="0" applyNumberFormat="1" applyFont="1" applyFill="1" applyAlignment="1" applyProtection="1">
      <alignment horizontal="center" vertical="center"/>
      <protection hidden="1"/>
    </xf>
    <xf numFmtId="0" fontId="79" fillId="18" borderId="18" xfId="0" applyFont="1" applyFill="1" applyBorder="1" applyAlignment="1">
      <alignment horizontal="center" vertical="center" wrapText="1"/>
    </xf>
    <xf numFmtId="9" fontId="78" fillId="26" borderId="17" xfId="0" applyNumberFormat="1" applyFont="1" applyFill="1" applyBorder="1" applyAlignment="1">
      <alignment horizontal="center" vertical="center" wrapText="1"/>
    </xf>
    <xf numFmtId="9" fontId="78" fillId="27" borderId="17" xfId="0" applyNumberFormat="1" applyFont="1" applyFill="1" applyBorder="1" applyAlignment="1">
      <alignment horizontal="center" vertical="center" wrapText="1"/>
    </xf>
    <xf numFmtId="2" fontId="78" fillId="25" borderId="0" xfId="0" applyNumberFormat="1" applyFont="1" applyFill="1" applyAlignment="1" applyProtection="1">
      <alignment horizontal="center" vertical="center"/>
      <protection hidden="1"/>
    </xf>
    <xf numFmtId="0" fontId="75" fillId="28" borderId="17" xfId="0" applyFont="1" applyFill="1" applyBorder="1" applyAlignment="1">
      <alignment horizontal="center" vertical="center"/>
    </xf>
    <xf numFmtId="0" fontId="75" fillId="11" borderId="17" xfId="0" applyFont="1" applyFill="1" applyBorder="1" applyAlignment="1">
      <alignment horizontal="center" vertical="center"/>
    </xf>
    <xf numFmtId="2" fontId="25" fillId="13" borderId="0" xfId="0" applyNumberFormat="1" applyFont="1" applyFill="1" applyAlignment="1" applyProtection="1">
      <alignment horizontal="center" vertical="center"/>
      <protection hidden="1"/>
    </xf>
    <xf numFmtId="0" fontId="75" fillId="11" borderId="18" xfId="0" applyFont="1" applyFill="1" applyBorder="1" applyAlignment="1">
      <alignment horizontal="center" vertical="center"/>
    </xf>
    <xf numFmtId="0" fontId="40" fillId="0" borderId="0" xfId="3" applyFont="1" applyBorder="1" applyProtection="1">
      <protection hidden="1"/>
    </xf>
    <xf numFmtId="0" fontId="87" fillId="0" borderId="0" xfId="3" applyFont="1" applyBorder="1" applyAlignment="1" applyProtection="1">
      <alignment horizontal="center"/>
      <protection hidden="1"/>
    </xf>
    <xf numFmtId="0" fontId="87" fillId="0" borderId="0" xfId="3" applyFont="1" applyBorder="1" applyProtection="1">
      <protection hidden="1"/>
    </xf>
    <xf numFmtId="0" fontId="48" fillId="0" borderId="0" xfId="3" applyFont="1" applyBorder="1" applyProtection="1">
      <protection hidden="1"/>
    </xf>
    <xf numFmtId="0" fontId="48" fillId="0" borderId="0" xfId="3" applyFont="1" applyBorder="1" applyProtection="1">
      <protection locked="0" hidden="1"/>
    </xf>
    <xf numFmtId="0" fontId="88" fillId="0" borderId="0" xfId="3" applyFont="1" applyBorder="1" applyProtection="1">
      <protection locked="0" hidden="1"/>
    </xf>
    <xf numFmtId="0" fontId="88" fillId="0" borderId="0" xfId="3" applyFont="1" applyProtection="1">
      <protection hidden="1"/>
    </xf>
    <xf numFmtId="0" fontId="6" fillId="0" borderId="0" xfId="3" applyFont="1" applyBorder="1"/>
    <xf numFmtId="0" fontId="40" fillId="0" borderId="0" xfId="3" applyFont="1" applyBorder="1" applyAlignment="1" applyProtection="1">
      <alignment horizontal="center" vertical="center"/>
      <protection hidden="1"/>
    </xf>
    <xf numFmtId="0" fontId="87" fillId="0" borderId="0" xfId="3" applyFont="1" applyBorder="1" applyAlignment="1" applyProtection="1">
      <alignment horizontal="center" vertical="center"/>
      <protection hidden="1"/>
    </xf>
    <xf numFmtId="0" fontId="25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72" fillId="0" borderId="0" xfId="3" applyFont="1" applyProtection="1">
      <protection hidden="1"/>
    </xf>
    <xf numFmtId="0" fontId="51" fillId="29" borderId="0" xfId="3" applyFont="1" applyFill="1" applyProtection="1">
      <protection hidden="1"/>
    </xf>
    <xf numFmtId="0" fontId="40" fillId="0" borderId="0" xfId="3" applyFont="1" applyBorder="1" applyAlignment="1" applyProtection="1">
      <alignment horizontal="left"/>
      <protection hidden="1"/>
    </xf>
    <xf numFmtId="0" fontId="87" fillId="0" borderId="0" xfId="3" applyFont="1" applyBorder="1" applyAlignment="1" applyProtection="1">
      <alignment horizontal="left"/>
      <protection hidden="1"/>
    </xf>
    <xf numFmtId="2" fontId="78" fillId="32" borderId="0" xfId="0" applyNumberFormat="1" applyFont="1" applyFill="1" applyAlignment="1" applyProtection="1">
      <alignment horizontal="center" vertical="center"/>
      <protection hidden="1"/>
    </xf>
    <xf numFmtId="2" fontId="25" fillId="32" borderId="0" xfId="0" applyNumberFormat="1" applyFont="1" applyFill="1" applyAlignment="1" applyProtection="1">
      <alignment horizontal="center" vertical="center"/>
      <protection hidden="1"/>
    </xf>
    <xf numFmtId="0" fontId="40" fillId="0" borderId="0" xfId="3" applyFont="1" applyBorder="1" applyAlignment="1" applyProtection="1">
      <alignment horizontal="center"/>
      <protection hidden="1"/>
    </xf>
    <xf numFmtId="0" fontId="40" fillId="0" borderId="0" xfId="3" applyFont="1" applyBorder="1" applyAlignment="1" applyProtection="1">
      <alignment horizontal="center"/>
      <protection hidden="1"/>
    </xf>
    <xf numFmtId="0" fontId="89" fillId="21" borderId="17" xfId="3" applyFont="1" applyFill="1" applyBorder="1" applyAlignment="1" applyProtection="1">
      <alignment horizontal="center" vertical="center" wrapText="1"/>
      <protection hidden="1"/>
    </xf>
    <xf numFmtId="0" fontId="90" fillId="21" borderId="17" xfId="3" applyFont="1" applyFill="1" applyBorder="1" applyAlignment="1" applyProtection="1">
      <alignment horizontal="center" vertical="center" wrapText="1"/>
      <protection hidden="1"/>
    </xf>
    <xf numFmtId="0" fontId="52" fillId="21" borderId="17" xfId="3" applyFont="1" applyFill="1" applyBorder="1" applyAlignment="1" applyProtection="1">
      <alignment horizontal="center" vertical="center" wrapText="1"/>
      <protection hidden="1"/>
    </xf>
    <xf numFmtId="0" fontId="53" fillId="21" borderId="17" xfId="3" applyFont="1" applyFill="1" applyBorder="1" applyAlignment="1" applyProtection="1">
      <alignment horizontal="center" vertical="center" wrapText="1"/>
      <protection hidden="1"/>
    </xf>
    <xf numFmtId="0" fontId="15" fillId="5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/>
    </xf>
    <xf numFmtId="0" fontId="9" fillId="5" borderId="0" xfId="1" applyFont="1" applyFill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10" fillId="0" borderId="3" xfId="1" applyFont="1" applyBorder="1" applyAlignment="1" applyProtection="1">
      <alignment horizontal="center"/>
      <protection hidden="1"/>
    </xf>
    <xf numFmtId="0" fontId="10" fillId="0" borderId="4" xfId="1" applyFont="1" applyBorder="1" applyAlignment="1" applyProtection="1">
      <alignment horizontal="center"/>
      <protection hidden="1"/>
    </xf>
    <xf numFmtId="0" fontId="10" fillId="0" borderId="5" xfId="1" applyFont="1" applyBorder="1" applyAlignment="1" applyProtection="1">
      <alignment horizontal="center"/>
      <protection hidden="1"/>
    </xf>
    <xf numFmtId="0" fontId="11" fillId="0" borderId="6" xfId="1" applyFont="1" applyBorder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/>
      <protection hidden="1"/>
    </xf>
    <xf numFmtId="0" fontId="11" fillId="0" borderId="7" xfId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/>
      <protection hidden="1"/>
    </xf>
    <xf numFmtId="0" fontId="12" fillId="0" borderId="0" xfId="1" applyFont="1" applyAlignment="1" applyProtection="1">
      <alignment horizontal="center"/>
      <protection hidden="1"/>
    </xf>
    <xf numFmtId="0" fontId="12" fillId="0" borderId="7" xfId="1" applyFont="1" applyBorder="1" applyAlignment="1" applyProtection="1">
      <alignment horizontal="center"/>
      <protection hidden="1"/>
    </xf>
    <xf numFmtId="0" fontId="10" fillId="0" borderId="6" xfId="1" applyFont="1" applyBorder="1" applyAlignment="1" applyProtection="1">
      <alignment horizontal="center"/>
      <protection hidden="1"/>
    </xf>
    <xf numFmtId="0" fontId="10" fillId="0" borderId="0" xfId="1" applyFont="1" applyAlignment="1" applyProtection="1">
      <alignment horizontal="center"/>
      <protection hidden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13" xfId="1" applyFont="1" applyFill="1" applyBorder="1" applyAlignment="1">
      <alignment horizontal="center" vertical="center" wrapText="1"/>
    </xf>
    <xf numFmtId="0" fontId="14" fillId="5" borderId="15" xfId="1" applyFont="1" applyFill="1" applyBorder="1" applyAlignment="1">
      <alignment horizontal="center" vertical="center" wrapText="1"/>
    </xf>
    <xf numFmtId="0" fontId="20" fillId="4" borderId="5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73" fillId="30" borderId="54" xfId="0" applyFont="1" applyFill="1" applyBorder="1" applyAlignment="1">
      <alignment horizontal="left" vertical="center"/>
    </xf>
    <xf numFmtId="0" fontId="73" fillId="30" borderId="55" xfId="0" applyFont="1" applyFill="1" applyBorder="1" applyAlignment="1">
      <alignment horizontal="left" vertical="center"/>
    </xf>
    <xf numFmtId="0" fontId="73" fillId="30" borderId="56" xfId="0" applyFont="1" applyFill="1" applyBorder="1" applyAlignment="1">
      <alignment horizontal="left" vertical="center"/>
    </xf>
    <xf numFmtId="0" fontId="76" fillId="12" borderId="17" xfId="0" applyFont="1" applyFill="1" applyBorder="1" applyAlignment="1">
      <alignment horizontal="center" wrapText="1"/>
    </xf>
    <xf numFmtId="0" fontId="76" fillId="12" borderId="18" xfId="0" applyFont="1" applyFill="1" applyBorder="1" applyAlignment="1">
      <alignment horizontal="center" wrapText="1"/>
    </xf>
    <xf numFmtId="0" fontId="26" fillId="6" borderId="18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82" fillId="3" borderId="51" xfId="0" applyFont="1" applyFill="1" applyBorder="1" applyAlignment="1">
      <alignment horizontal="center" vertical="center" textRotation="255"/>
    </xf>
    <xf numFmtId="0" fontId="82" fillId="3" borderId="0" xfId="0" applyFont="1" applyFill="1" applyBorder="1" applyAlignment="1">
      <alignment horizontal="center" vertical="center" textRotation="255"/>
    </xf>
    <xf numFmtId="9" fontId="80" fillId="23" borderId="17" xfId="0" applyNumberFormat="1" applyFont="1" applyFill="1" applyBorder="1" applyAlignment="1">
      <alignment horizontal="center" vertical="center" wrapText="1"/>
    </xf>
    <xf numFmtId="0" fontId="9" fillId="21" borderId="17" xfId="0" applyFont="1" applyFill="1" applyBorder="1"/>
    <xf numFmtId="9" fontId="81" fillId="31" borderId="17" xfId="0" applyNumberFormat="1" applyFont="1" applyFill="1" applyBorder="1" applyAlignment="1">
      <alignment horizontal="center" vertical="center" textRotation="90" wrapText="1"/>
    </xf>
    <xf numFmtId="0" fontId="75" fillId="32" borderId="17" xfId="0" applyFont="1" applyFill="1" applyBorder="1" applyAlignment="1">
      <alignment textRotation="90"/>
    </xf>
    <xf numFmtId="0" fontId="21" fillId="2" borderId="17" xfId="0" applyFont="1" applyFill="1" applyBorder="1" applyAlignment="1">
      <alignment horizontal="center" vertical="center" textRotation="90" wrapText="1"/>
    </xf>
    <xf numFmtId="0" fontId="19" fillId="3" borderId="17" xfId="0" applyFont="1" applyFill="1" applyBorder="1" applyAlignment="1">
      <alignment textRotation="90"/>
    </xf>
    <xf numFmtId="0" fontId="74" fillId="31" borderId="1" xfId="0" applyFont="1" applyFill="1" applyBorder="1" applyAlignment="1">
      <alignment horizontal="center" vertical="center"/>
    </xf>
    <xf numFmtId="0" fontId="9" fillId="32" borderId="1" xfId="0" applyFont="1" applyFill="1" applyBorder="1"/>
    <xf numFmtId="0" fontId="9" fillId="32" borderId="16" xfId="0" applyFont="1" applyFill="1" applyBorder="1"/>
    <xf numFmtId="9" fontId="80" fillId="23" borderId="17" xfId="0" applyNumberFormat="1" applyFont="1" applyFill="1" applyBorder="1" applyAlignment="1">
      <alignment horizontal="center" vertical="center" textRotation="90" wrapText="1"/>
    </xf>
    <xf numFmtId="0" fontId="9" fillId="21" borderId="17" xfId="0" applyFont="1" applyFill="1" applyBorder="1" applyAlignment="1">
      <alignment textRotation="90"/>
    </xf>
    <xf numFmtId="0" fontId="76" fillId="14" borderId="17" xfId="0" applyFont="1" applyFill="1" applyBorder="1" applyAlignment="1">
      <alignment horizontal="center" wrapText="1"/>
    </xf>
    <xf numFmtId="0" fontId="77" fillId="9" borderId="17" xfId="0" applyFont="1" applyFill="1" applyBorder="1" applyAlignment="1">
      <alignment wrapText="1"/>
    </xf>
    <xf numFmtId="0" fontId="20" fillId="2" borderId="16" xfId="0" applyFont="1" applyFill="1" applyBorder="1" applyAlignment="1">
      <alignment horizontal="center" vertical="center"/>
    </xf>
    <xf numFmtId="0" fontId="19" fillId="3" borderId="16" xfId="0" applyFont="1" applyFill="1" applyBorder="1"/>
    <xf numFmtId="0" fontId="19" fillId="3" borderId="54" xfId="0" applyFont="1" applyFill="1" applyBorder="1"/>
    <xf numFmtId="0" fontId="82" fillId="3" borderId="51" xfId="0" applyFont="1" applyFill="1" applyBorder="1" applyAlignment="1">
      <alignment horizontal="center" vertical="center" textRotation="255" wrapText="1"/>
    </xf>
    <xf numFmtId="0" fontId="82" fillId="3" borderId="0" xfId="0" applyFont="1" applyFill="1" applyBorder="1" applyAlignment="1">
      <alignment horizontal="center" vertical="center" textRotation="255" wrapText="1"/>
    </xf>
    <xf numFmtId="0" fontId="23" fillId="2" borderId="16" xfId="0" applyFont="1" applyFill="1" applyBorder="1" applyAlignment="1">
      <alignment horizontal="center" vertical="center"/>
    </xf>
    <xf numFmtId="0" fontId="22" fillId="3" borderId="16" xfId="0" applyFont="1" applyFill="1" applyBorder="1"/>
    <xf numFmtId="0" fontId="22" fillId="3" borderId="54" xfId="0" applyFont="1" applyFill="1" applyBorder="1"/>
    <xf numFmtId="9" fontId="80" fillId="24" borderId="17" xfId="0" applyNumberFormat="1" applyFont="1" applyFill="1" applyBorder="1" applyAlignment="1">
      <alignment horizontal="center" vertical="center" wrapText="1"/>
    </xf>
    <xf numFmtId="0" fontId="9" fillId="25" borderId="17" xfId="0" applyFont="1" applyFill="1" applyBorder="1"/>
    <xf numFmtId="9" fontId="80" fillId="24" borderId="17" xfId="0" applyNumberFormat="1" applyFont="1" applyFill="1" applyBorder="1" applyAlignment="1">
      <alignment horizontal="center" vertical="center" textRotation="90" wrapText="1"/>
    </xf>
    <xf numFmtId="0" fontId="9" fillId="25" borderId="17" xfId="0" applyFont="1" applyFill="1" applyBorder="1" applyAlignment="1">
      <alignment textRotation="90"/>
    </xf>
    <xf numFmtId="0" fontId="83" fillId="12" borderId="17" xfId="0" applyFont="1" applyFill="1" applyBorder="1" applyAlignment="1">
      <alignment horizontal="center" wrapText="1"/>
    </xf>
    <xf numFmtId="9" fontId="84" fillId="2" borderId="17" xfId="0" applyNumberFormat="1" applyFont="1" applyFill="1" applyBorder="1" applyAlignment="1">
      <alignment horizontal="center" vertical="center" textRotation="90" wrapText="1"/>
    </xf>
    <xf numFmtId="0" fontId="71" fillId="3" borderId="17" xfId="0" applyFont="1" applyFill="1" applyBorder="1" applyAlignment="1">
      <alignment textRotation="90"/>
    </xf>
    <xf numFmtId="9" fontId="85" fillId="23" borderId="17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/>
    <xf numFmtId="0" fontId="74" fillId="31" borderId="17" xfId="0" applyFont="1" applyFill="1" applyBorder="1" applyAlignment="1">
      <alignment horizontal="center" vertical="center"/>
    </xf>
    <xf numFmtId="0" fontId="9" fillId="32" borderId="17" xfId="0" applyFont="1" applyFill="1" applyBorder="1"/>
    <xf numFmtId="0" fontId="20" fillId="2" borderId="17" xfId="0" applyFont="1" applyFill="1" applyBorder="1" applyAlignment="1">
      <alignment horizontal="center" vertical="center"/>
    </xf>
    <xf numFmtId="0" fontId="19" fillId="3" borderId="17" xfId="0" applyFont="1" applyFill="1" applyBorder="1"/>
    <xf numFmtId="0" fontId="83" fillId="14" borderId="17" xfId="0" applyFont="1" applyFill="1" applyBorder="1" applyAlignment="1">
      <alignment horizontal="center" wrapText="1"/>
    </xf>
    <xf numFmtId="0" fontId="83" fillId="9" borderId="17" xfId="0" applyFont="1" applyFill="1" applyBorder="1" applyAlignment="1">
      <alignment wrapText="1"/>
    </xf>
    <xf numFmtId="9" fontId="7" fillId="2" borderId="17" xfId="0" applyNumberFormat="1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textRotation="90"/>
    </xf>
    <xf numFmtId="9" fontId="7" fillId="2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71" fillId="3" borderId="57" xfId="0" applyFont="1" applyFill="1" applyBorder="1" applyAlignment="1">
      <alignment horizontal="center" vertical="center" textRotation="255" wrapText="1"/>
    </xf>
    <xf numFmtId="0" fontId="71" fillId="3" borderId="0" xfId="0" applyFont="1" applyFill="1" applyBorder="1" applyAlignment="1">
      <alignment horizontal="center" vertical="center" textRotation="255" wrapText="1"/>
    </xf>
    <xf numFmtId="0" fontId="71" fillId="3" borderId="17" xfId="0" applyFont="1" applyFill="1" applyBorder="1" applyAlignment="1">
      <alignment textRotation="90" wrapText="1"/>
    </xf>
    <xf numFmtId="9" fontId="86" fillId="23" borderId="17" xfId="0" applyNumberFormat="1" applyFont="1" applyFill="1" applyBorder="1" applyAlignment="1">
      <alignment horizontal="center" vertical="center" textRotation="90" wrapText="1"/>
    </xf>
    <xf numFmtId="0" fontId="87" fillId="0" borderId="0" xfId="3" applyFont="1" applyBorder="1" applyAlignment="1" applyProtection="1">
      <alignment horizontal="center"/>
      <protection hidden="1"/>
    </xf>
    <xf numFmtId="0" fontId="40" fillId="0" borderId="0" xfId="3" applyFont="1" applyBorder="1" applyAlignment="1" applyProtection="1">
      <alignment horizontal="center"/>
      <protection hidden="1"/>
    </xf>
    <xf numFmtId="2" fontId="64" fillId="0" borderId="0" xfId="3" applyNumberFormat="1" applyFont="1" applyAlignment="1" applyProtection="1">
      <alignment horizontal="center"/>
      <protection hidden="1"/>
    </xf>
    <xf numFmtId="49" fontId="31" fillId="0" borderId="17" xfId="3" applyNumberFormat="1" applyFont="1" applyBorder="1" applyAlignment="1" applyProtection="1">
      <alignment horizontal="center" vertical="center"/>
      <protection hidden="1"/>
    </xf>
    <xf numFmtId="9" fontId="31" fillId="0" borderId="17" xfId="4" applyFont="1" applyBorder="1" applyAlignment="1" applyProtection="1">
      <alignment horizontal="center" vertical="center"/>
      <protection hidden="1"/>
    </xf>
    <xf numFmtId="9" fontId="31" fillId="0" borderId="18" xfId="4" applyFont="1" applyBorder="1" applyAlignment="1" applyProtection="1">
      <alignment horizontal="center" vertical="center"/>
      <protection hidden="1"/>
    </xf>
    <xf numFmtId="9" fontId="31" fillId="0" borderId="24" xfId="4" applyFont="1" applyBorder="1" applyAlignment="1" applyProtection="1">
      <alignment horizontal="center" vertical="center"/>
      <protection hidden="1"/>
    </xf>
    <xf numFmtId="49" fontId="31" fillId="0" borderId="22" xfId="3" applyNumberFormat="1" applyFont="1" applyBorder="1" applyAlignment="1" applyProtection="1">
      <alignment horizontal="center" vertical="center"/>
      <protection hidden="1"/>
    </xf>
    <xf numFmtId="9" fontId="31" fillId="0" borderId="22" xfId="4" applyFont="1" applyBorder="1" applyAlignment="1" applyProtection="1">
      <alignment horizontal="center" vertical="center"/>
      <protection hidden="1"/>
    </xf>
    <xf numFmtId="9" fontId="31" fillId="0" borderId="21" xfId="4" applyFont="1" applyBorder="1" applyAlignment="1" applyProtection="1">
      <alignment horizontal="center" vertical="center"/>
      <protection hidden="1"/>
    </xf>
    <xf numFmtId="9" fontId="31" fillId="0" borderId="20" xfId="4" applyFont="1" applyBorder="1" applyAlignment="1" applyProtection="1">
      <alignment horizontal="center" vertical="center"/>
      <protection hidden="1"/>
    </xf>
    <xf numFmtId="0" fontId="33" fillId="0" borderId="43" xfId="3" applyFont="1" applyBorder="1" applyAlignment="1" applyProtection="1">
      <alignment horizontal="center" vertical="center"/>
      <protection hidden="1"/>
    </xf>
    <xf numFmtId="0" fontId="33" fillId="0" borderId="34" xfId="3" applyFont="1" applyBorder="1" applyAlignment="1" applyProtection="1">
      <alignment horizontal="center" vertical="center"/>
      <protection hidden="1"/>
    </xf>
    <xf numFmtId="0" fontId="44" fillId="7" borderId="0" xfId="3" applyFont="1" applyFill="1" applyAlignment="1" applyProtection="1">
      <alignment horizontal="center"/>
      <protection locked="0" hidden="1"/>
    </xf>
    <xf numFmtId="0" fontId="65" fillId="0" borderId="0" xfId="3" applyFont="1" applyAlignment="1" applyProtection="1">
      <alignment horizontal="center"/>
      <protection hidden="1"/>
    </xf>
    <xf numFmtId="0" fontId="65" fillId="32" borderId="0" xfId="3" applyFont="1" applyFill="1" applyAlignment="1" applyProtection="1">
      <alignment horizontal="center"/>
      <protection hidden="1"/>
    </xf>
    <xf numFmtId="0" fontId="38" fillId="0" borderId="33" xfId="3" applyFont="1" applyBorder="1" applyAlignment="1" applyProtection="1">
      <alignment horizontal="center" vertical="center"/>
      <protection hidden="1"/>
    </xf>
    <xf numFmtId="0" fontId="38" fillId="0" borderId="25" xfId="3" applyFont="1" applyBorder="1" applyAlignment="1" applyProtection="1">
      <alignment horizontal="center" vertical="center"/>
      <protection hidden="1"/>
    </xf>
    <xf numFmtId="0" fontId="37" fillId="0" borderId="32" xfId="3" applyFont="1" applyBorder="1" applyAlignment="1" applyProtection="1">
      <alignment horizontal="center" vertical="center" wrapText="1"/>
      <protection hidden="1"/>
    </xf>
    <xf numFmtId="0" fontId="37" fillId="0" borderId="31" xfId="3" applyFont="1" applyBorder="1" applyAlignment="1" applyProtection="1">
      <alignment horizontal="center" vertical="center" wrapText="1"/>
      <protection hidden="1"/>
    </xf>
    <xf numFmtId="0" fontId="37" fillId="0" borderId="27" xfId="3" applyFont="1" applyBorder="1" applyAlignment="1" applyProtection="1">
      <alignment horizontal="center" vertical="center" wrapText="1"/>
      <protection hidden="1"/>
    </xf>
    <xf numFmtId="0" fontId="37" fillId="0" borderId="26" xfId="3" applyFont="1" applyBorder="1" applyAlignment="1" applyProtection="1">
      <alignment horizontal="center" vertical="center" wrapText="1"/>
      <protection hidden="1"/>
    </xf>
    <xf numFmtId="0" fontId="35" fillId="0" borderId="30" xfId="3" applyFont="1" applyBorder="1" applyAlignment="1" applyProtection="1">
      <alignment horizontal="center" vertical="center"/>
      <protection hidden="1"/>
    </xf>
    <xf numFmtId="0" fontId="35" fillId="0" borderId="29" xfId="3" applyFont="1" applyBorder="1" applyAlignment="1" applyProtection="1">
      <alignment horizontal="center" vertical="center"/>
      <protection hidden="1"/>
    </xf>
    <xf numFmtId="0" fontId="35" fillId="0" borderId="28" xfId="3" applyFont="1" applyBorder="1" applyAlignment="1" applyProtection="1">
      <alignment horizontal="center" vertical="center"/>
      <protection hidden="1"/>
    </xf>
    <xf numFmtId="0" fontId="35" fillId="0" borderId="17" xfId="3" applyFont="1" applyBorder="1" applyAlignment="1" applyProtection="1">
      <alignment horizontal="center" vertical="center"/>
      <protection hidden="1"/>
    </xf>
    <xf numFmtId="0" fontId="35" fillId="0" borderId="18" xfId="3" applyFont="1" applyBorder="1" applyAlignment="1" applyProtection="1">
      <alignment horizontal="center" vertical="center"/>
      <protection hidden="1"/>
    </xf>
    <xf numFmtId="0" fontId="35" fillId="0" borderId="24" xfId="3" applyFont="1" applyBorder="1" applyAlignment="1" applyProtection="1">
      <alignment horizontal="center" vertical="center"/>
      <protection hidden="1"/>
    </xf>
    <xf numFmtId="0" fontId="36" fillId="0" borderId="38" xfId="3" applyFont="1" applyBorder="1" applyAlignment="1" applyProtection="1">
      <alignment horizontal="center" vertical="center" wrapText="1"/>
      <protection hidden="1"/>
    </xf>
    <xf numFmtId="0" fontId="36" fillId="0" borderId="39" xfId="3" applyFont="1" applyBorder="1" applyAlignment="1" applyProtection="1">
      <alignment horizontal="center" vertical="center" wrapText="1"/>
      <protection hidden="1"/>
    </xf>
    <xf numFmtId="2" fontId="58" fillId="0" borderId="40" xfId="3" applyNumberFormat="1" applyFont="1" applyBorder="1" applyAlignment="1" applyProtection="1">
      <alignment horizontal="center" vertical="center"/>
      <protection hidden="1"/>
    </xf>
    <xf numFmtId="2" fontId="58" fillId="0" borderId="41" xfId="3" applyNumberFormat="1" applyFont="1" applyBorder="1" applyAlignment="1" applyProtection="1">
      <alignment horizontal="center" vertical="center"/>
      <protection hidden="1"/>
    </xf>
    <xf numFmtId="2" fontId="58" fillId="0" borderId="42" xfId="3" applyNumberFormat="1" applyFont="1" applyBorder="1" applyAlignment="1" applyProtection="1">
      <alignment horizontal="center" vertical="center"/>
      <protection hidden="1"/>
    </xf>
    <xf numFmtId="0" fontId="28" fillId="0" borderId="37" xfId="3" applyFont="1" applyBorder="1" applyAlignment="1" applyProtection="1">
      <alignment horizontal="center"/>
      <protection hidden="1"/>
    </xf>
    <xf numFmtId="0" fontId="28" fillId="0" borderId="36" xfId="3" applyFont="1" applyBorder="1" applyAlignment="1" applyProtection="1">
      <alignment horizontal="center"/>
      <protection hidden="1"/>
    </xf>
    <xf numFmtId="0" fontId="28" fillId="0" borderId="35" xfId="3" applyFont="1" applyBorder="1" applyAlignment="1" applyProtection="1">
      <alignment horizontal="center"/>
      <protection hidden="1"/>
    </xf>
    <xf numFmtId="0" fontId="65" fillId="0" borderId="0" xfId="3" applyFont="1" applyAlignment="1" applyProtection="1">
      <alignment horizontal="center" shrinkToFit="1"/>
      <protection hidden="1"/>
    </xf>
    <xf numFmtId="0" fontId="28" fillId="0" borderId="0" xfId="3" applyFont="1" applyAlignment="1" applyProtection="1">
      <alignment horizontal="center"/>
      <protection locked="0" hidden="1"/>
    </xf>
    <xf numFmtId="0" fontId="65" fillId="10" borderId="17" xfId="3" applyFont="1" applyFill="1" applyBorder="1" applyAlignment="1" applyProtection="1">
      <alignment horizontal="center" vertical="center" textRotation="90" wrapText="1"/>
      <protection hidden="1"/>
    </xf>
    <xf numFmtId="9" fontId="65" fillId="10" borderId="17" xfId="3" applyNumberFormat="1" applyFont="1" applyFill="1" applyBorder="1" applyAlignment="1" applyProtection="1">
      <alignment horizontal="center" vertical="center" textRotation="90" wrapText="1"/>
      <protection hidden="1"/>
    </xf>
    <xf numFmtId="0" fontId="65" fillId="10" borderId="17" xfId="3" applyFont="1" applyFill="1" applyBorder="1" applyAlignment="1" applyProtection="1">
      <alignment horizontal="center" vertical="center" textRotation="90"/>
      <protection hidden="1"/>
    </xf>
    <xf numFmtId="0" fontId="65" fillId="10" borderId="17" xfId="3" applyFont="1" applyFill="1" applyBorder="1" applyAlignment="1" applyProtection="1">
      <alignment horizontal="center" vertical="center"/>
      <protection hidden="1"/>
    </xf>
    <xf numFmtId="0" fontId="65" fillId="10" borderId="17" xfId="3" applyFont="1" applyFill="1" applyBorder="1" applyAlignment="1" applyProtection="1">
      <alignment horizontal="center"/>
      <protection hidden="1"/>
    </xf>
    <xf numFmtId="0" fontId="65" fillId="10" borderId="53" xfId="3" applyFont="1" applyFill="1" applyBorder="1" applyAlignment="1" applyProtection="1">
      <alignment horizontal="center" vertical="center" textRotation="90" wrapText="1"/>
      <protection hidden="1"/>
    </xf>
    <xf numFmtId="0" fontId="65" fillId="10" borderId="39" xfId="3" applyFont="1" applyFill="1" applyBorder="1" applyAlignment="1" applyProtection="1">
      <alignment horizontal="center" vertical="center" textRotation="90" wrapText="1"/>
      <protection hidden="1"/>
    </xf>
    <xf numFmtId="0" fontId="45" fillId="0" borderId="0" xfId="3" applyFont="1" applyAlignment="1" applyProtection="1">
      <alignment horizontal="center"/>
      <protection hidden="1"/>
    </xf>
    <xf numFmtId="0" fontId="47" fillId="0" borderId="0" xfId="3" applyFont="1" applyAlignment="1" applyProtection="1">
      <alignment horizontal="center"/>
      <protection hidden="1"/>
    </xf>
    <xf numFmtId="0" fontId="45" fillId="32" borderId="0" xfId="3" applyFont="1" applyFill="1" applyAlignment="1" applyProtection="1">
      <alignment horizontal="center"/>
      <protection hidden="1"/>
    </xf>
    <xf numFmtId="0" fontId="45" fillId="0" borderId="0" xfId="3" applyFont="1" applyAlignment="1" applyProtection="1">
      <alignment horizontal="center" shrinkToFit="1"/>
      <protection hidden="1"/>
    </xf>
    <xf numFmtId="2" fontId="48" fillId="0" borderId="0" xfId="3" applyNumberFormat="1" applyFont="1" applyAlignment="1" applyProtection="1">
      <alignment horizontal="center"/>
      <protection hidden="1"/>
    </xf>
    <xf numFmtId="2" fontId="4" fillId="0" borderId="0" xfId="3" applyNumberFormat="1" applyAlignment="1" applyProtection="1">
      <alignment horizontal="center"/>
      <protection hidden="1"/>
    </xf>
    <xf numFmtId="0" fontId="61" fillId="0" borderId="48" xfId="0" applyFont="1" applyBorder="1" applyAlignment="1">
      <alignment horizontal="center" vertical="center"/>
    </xf>
    <xf numFmtId="0" fontId="61" fillId="0" borderId="49" xfId="0" applyFont="1" applyBorder="1" applyAlignment="1">
      <alignment horizontal="center" vertical="center"/>
    </xf>
    <xf numFmtId="0" fontId="61" fillId="0" borderId="50" xfId="0" applyFont="1" applyBorder="1" applyAlignment="1">
      <alignment horizontal="center" vertical="center"/>
    </xf>
  </cellXfs>
  <cellStyles count="6">
    <cellStyle name="Hipervínculo 2" xfId="2"/>
    <cellStyle name="Millares" xfId="5" builtinId="3"/>
    <cellStyle name="Normal" xfId="0" builtinId="0"/>
    <cellStyle name="Normal 2" xfId="1"/>
    <cellStyle name="Normal 3" xfId="3"/>
    <cellStyle name="Porcentaje 2" xfId="4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3F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0</xdr:col>
      <xdr:colOff>571500</xdr:colOff>
      <xdr:row>0</xdr:row>
      <xdr:rowOff>560070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81C8113-EE3A-4598-9D53-6F6C8AD9C1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0268" r="31250" b="25000"/>
        <a:stretch/>
      </xdr:blipFill>
      <xdr:spPr bwMode="auto">
        <a:xfrm>
          <a:off x="38100" y="7620"/>
          <a:ext cx="533400" cy="55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1118153</xdr:colOff>
      <xdr:row>10</xdr:row>
      <xdr:rowOff>82827</xdr:rowOff>
    </xdr:from>
    <xdr:to>
      <xdr:col>4</xdr:col>
      <xdr:colOff>2664518</xdr:colOff>
      <xdr:row>14</xdr:row>
      <xdr:rowOff>8285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0B8D9F9-D684-4C5A-A946-3FB9447D6F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5718728" y="2130702"/>
          <a:ext cx="3241815" cy="744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1019175</xdr:colOff>
      <xdr:row>1</xdr:row>
      <xdr:rowOff>19050</xdr:rowOff>
    </xdr:from>
    <xdr:ext cx="0" cy="363009"/>
    <xdr:pic>
      <xdr:nvPicPr>
        <xdr:cNvPr id="2" name="Picture 5">
          <a:extLst>
            <a:ext uri="{FF2B5EF4-FFF2-40B4-BE49-F238E27FC236}">
              <a16:creationId xmlns="" xmlns:a16="http://schemas.microsoft.com/office/drawing/2014/main" id="{5E3D0A6C-A46E-42D9-9094-83ED01AA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209550"/>
          <a:ext cx="0" cy="363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1190625</xdr:colOff>
      <xdr:row>74</xdr:row>
      <xdr:rowOff>0</xdr:rowOff>
    </xdr:from>
    <xdr:ext cx="0" cy="190500"/>
    <xdr:pic>
      <xdr:nvPicPr>
        <xdr:cNvPr id="3" name="Picture 6">
          <a:extLst>
            <a:ext uri="{FF2B5EF4-FFF2-40B4-BE49-F238E27FC236}">
              <a16:creationId xmlns="" xmlns:a16="http://schemas.microsoft.com/office/drawing/2014/main" id="{04FF6818-A30D-4F09-A28A-A3FA51E6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232410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1019175</xdr:colOff>
      <xdr:row>2</xdr:row>
      <xdr:rowOff>19050</xdr:rowOff>
    </xdr:from>
    <xdr:ext cx="0" cy="338667"/>
    <xdr:pic>
      <xdr:nvPicPr>
        <xdr:cNvPr id="4" name="Picture 5">
          <a:extLst>
            <a:ext uri="{FF2B5EF4-FFF2-40B4-BE49-F238E27FC236}">
              <a16:creationId xmlns="" xmlns:a16="http://schemas.microsoft.com/office/drawing/2014/main" id="{D6176107-7369-4D1A-9120-C2C1D7D0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400050"/>
          <a:ext cx="0" cy="338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1019175</xdr:colOff>
      <xdr:row>2</xdr:row>
      <xdr:rowOff>19050</xdr:rowOff>
    </xdr:from>
    <xdr:ext cx="0" cy="367242"/>
    <xdr:pic>
      <xdr:nvPicPr>
        <xdr:cNvPr id="5" name="Picture 5">
          <a:extLst>
            <a:ext uri="{FF2B5EF4-FFF2-40B4-BE49-F238E27FC236}">
              <a16:creationId xmlns="" xmlns:a16="http://schemas.microsoft.com/office/drawing/2014/main" id="{33CD99D6-F545-49FB-9872-2AC6E6CAB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400050"/>
          <a:ext cx="0" cy="367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74</xdr:row>
      <xdr:rowOff>0</xdr:rowOff>
    </xdr:from>
    <xdr:ext cx="5504" cy="0"/>
    <xdr:pic>
      <xdr:nvPicPr>
        <xdr:cNvPr id="6" name="Picture 6">
          <a:extLst>
            <a:ext uri="{FF2B5EF4-FFF2-40B4-BE49-F238E27FC236}">
              <a16:creationId xmlns="" xmlns:a16="http://schemas.microsoft.com/office/drawing/2014/main" id="{EED1B27F-2CC0-4D32-9A5D-A4578D0D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3241000"/>
          <a:ext cx="55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454072</xdr:colOff>
      <xdr:row>1</xdr:row>
      <xdr:rowOff>34759</xdr:rowOff>
    </xdr:from>
    <xdr:ext cx="1757846" cy="399408"/>
    <xdr:pic>
      <xdr:nvPicPr>
        <xdr:cNvPr id="7" name="Imagen 6">
          <a:extLst>
            <a:ext uri="{FF2B5EF4-FFF2-40B4-BE49-F238E27FC236}">
              <a16:creationId xmlns="" xmlns:a16="http://schemas.microsoft.com/office/drawing/2014/main" id="{27D4B865-5B6E-460D-A832-913185BD30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6306655" y="235842"/>
          <a:ext cx="1757846" cy="399408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244929</xdr:colOff>
          <xdr:row>1</xdr:row>
          <xdr:rowOff>909</xdr:rowOff>
        </xdr:from>
        <xdr:to>
          <xdr:col>1</xdr:col>
          <xdr:colOff>698501</xdr:colOff>
          <xdr:row>3</xdr:row>
          <xdr:rowOff>30044</xdr:rowOff>
        </xdr:to>
        <xdr:pic>
          <xdr:nvPicPr>
            <xdr:cNvPr id="9" name="Imagen 8">
              <a:extLst>
                <a:ext uri="{FF2B5EF4-FFF2-40B4-BE49-F238E27FC236}">
                  <a16:creationId xmlns="" xmlns:a16="http://schemas.microsoft.com/office/drawing/2014/main" id="{192C5605-C042-4CB6-A315-08F3988542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S!$A$1" spid="_x0000_s21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51846" y="201992"/>
              <a:ext cx="453572" cy="4313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</xdr:col>
      <xdr:colOff>1190625</xdr:colOff>
      <xdr:row>74</xdr:row>
      <xdr:rowOff>0</xdr:rowOff>
    </xdr:from>
    <xdr:ext cx="0" cy="190500"/>
    <xdr:pic>
      <xdr:nvPicPr>
        <xdr:cNvPr id="10" name="Picture 6">
          <a:extLst>
            <a:ext uri="{FF2B5EF4-FFF2-40B4-BE49-F238E27FC236}">
              <a16:creationId xmlns:a16="http://schemas.microsoft.com/office/drawing/2014/main" xmlns="" id="{04FF6818-A30D-4F09-A28A-A3FA51E6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5425" y="126206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74</xdr:row>
      <xdr:rowOff>0</xdr:rowOff>
    </xdr:from>
    <xdr:ext cx="5504" cy="0"/>
    <xdr:pic>
      <xdr:nvPicPr>
        <xdr:cNvPr id="11" name="Picture 6">
          <a:extLst>
            <a:ext uri="{FF2B5EF4-FFF2-40B4-BE49-F238E27FC236}">
              <a16:creationId xmlns:a16="http://schemas.microsoft.com/office/drawing/2014/main" xmlns="" id="{EED1B27F-2CC0-4D32-9A5D-A4578D0D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620625"/>
          <a:ext cx="55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1190625</xdr:colOff>
      <xdr:row>74</xdr:row>
      <xdr:rowOff>0</xdr:rowOff>
    </xdr:from>
    <xdr:ext cx="0" cy="190500"/>
    <xdr:pic>
      <xdr:nvPicPr>
        <xdr:cNvPr id="12" name="Picture 6">
          <a:extLst>
            <a:ext uri="{FF2B5EF4-FFF2-40B4-BE49-F238E27FC236}">
              <a16:creationId xmlns:a16="http://schemas.microsoft.com/office/drawing/2014/main" xmlns="" id="{04FF6818-A30D-4F09-A28A-A3FA51E6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5425" y="126206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74</xdr:row>
      <xdr:rowOff>0</xdr:rowOff>
    </xdr:from>
    <xdr:ext cx="5504" cy="0"/>
    <xdr:pic>
      <xdr:nvPicPr>
        <xdr:cNvPr id="13" name="Picture 6">
          <a:extLst>
            <a:ext uri="{FF2B5EF4-FFF2-40B4-BE49-F238E27FC236}">
              <a16:creationId xmlns:a16="http://schemas.microsoft.com/office/drawing/2014/main" xmlns="" id="{EED1B27F-2CC0-4D32-9A5D-A4578D0D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620625"/>
          <a:ext cx="55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413134</xdr:colOff>
      <xdr:row>0</xdr:row>
      <xdr:rowOff>11430</xdr:rowOff>
    </xdr:from>
    <xdr:to>
      <xdr:col>9</xdr:col>
      <xdr:colOff>1272751</xdr:colOff>
      <xdr:row>1</xdr:row>
      <xdr:rowOff>220980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55BE11F-C061-47E3-AE96-B18F0C9036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5528059" y="11430"/>
          <a:ext cx="1802592" cy="4095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0</xdr:row>
          <xdr:rowOff>22860</xdr:rowOff>
        </xdr:from>
        <xdr:to>
          <xdr:col>0</xdr:col>
          <xdr:colOff>518160</xdr:colOff>
          <xdr:row>2</xdr:row>
          <xdr:rowOff>41081</xdr:rowOff>
        </xdr:to>
        <xdr:pic>
          <xdr:nvPicPr>
            <xdr:cNvPr id="3" name="Imagen 2">
              <a:extLst>
                <a:ext uri="{FF2B5EF4-FFF2-40B4-BE49-F238E27FC236}">
                  <a16:creationId xmlns="" xmlns:a16="http://schemas.microsoft.com/office/drawing/2014/main" id="{76DCA056-A47D-4C2A-8351-1036DE569D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S!$A$1" spid="_x0000_s313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5720" y="22860"/>
              <a:ext cx="472440" cy="4373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0</xdr:col>
      <xdr:colOff>1190625</xdr:colOff>
      <xdr:row>50</xdr:row>
      <xdr:rowOff>0</xdr:rowOff>
    </xdr:from>
    <xdr:ext cx="0" cy="190500"/>
    <xdr:pic>
      <xdr:nvPicPr>
        <xdr:cNvPr id="4" name="Picture 6">
          <a:extLst>
            <a:ext uri="{FF2B5EF4-FFF2-40B4-BE49-F238E27FC236}">
              <a16:creationId xmlns:a16="http://schemas.microsoft.com/office/drawing/2014/main" xmlns="" id="{04FF6818-A30D-4F09-A28A-A3FA51E6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91535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50</xdr:row>
      <xdr:rowOff>0</xdr:rowOff>
    </xdr:from>
    <xdr:ext cx="5504" cy="0"/>
    <xdr:pic>
      <xdr:nvPicPr>
        <xdr:cNvPr id="5" name="Picture 6">
          <a:extLst>
            <a:ext uri="{FF2B5EF4-FFF2-40B4-BE49-F238E27FC236}">
              <a16:creationId xmlns:a16="http://schemas.microsoft.com/office/drawing/2014/main" xmlns="" id="{EED1B27F-2CC0-4D32-9A5D-A4578D0D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9153525"/>
          <a:ext cx="55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50</xdr:row>
      <xdr:rowOff>0</xdr:rowOff>
    </xdr:from>
    <xdr:ext cx="0" cy="190500"/>
    <xdr:pic>
      <xdr:nvPicPr>
        <xdr:cNvPr id="6" name="Picture 6">
          <a:extLst>
            <a:ext uri="{FF2B5EF4-FFF2-40B4-BE49-F238E27FC236}">
              <a16:creationId xmlns:a16="http://schemas.microsoft.com/office/drawing/2014/main" xmlns="" id="{04FF6818-A30D-4F09-A28A-A3FA51E6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91535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1190625</xdr:colOff>
      <xdr:row>50</xdr:row>
      <xdr:rowOff>0</xdr:rowOff>
    </xdr:from>
    <xdr:ext cx="5504" cy="0"/>
    <xdr:pic>
      <xdr:nvPicPr>
        <xdr:cNvPr id="7" name="Picture 6">
          <a:extLst>
            <a:ext uri="{FF2B5EF4-FFF2-40B4-BE49-F238E27FC236}">
              <a16:creationId xmlns:a16="http://schemas.microsoft.com/office/drawing/2014/main" xmlns="" id="{EED1B27F-2CC0-4D32-9A5D-A4578D0D8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9153525"/>
          <a:ext cx="55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417602</xdr:colOff>
      <xdr:row>1</xdr:row>
      <xdr:rowOff>68581</xdr:rowOff>
    </xdr:from>
    <xdr:to>
      <xdr:col>5</xdr:col>
      <xdr:colOff>1172037</xdr:colOff>
      <xdr:row>2</xdr:row>
      <xdr:rowOff>200026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9F4268C-81DB-4914-91EB-C513FE112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65"/>
        <a:stretch/>
      </xdr:blipFill>
      <xdr:spPr>
        <a:xfrm>
          <a:off x="5551577" y="68581"/>
          <a:ext cx="1497385" cy="3314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0</xdr:rowOff>
        </xdr:from>
        <xdr:to>
          <xdr:col>1</xdr:col>
          <xdr:colOff>180975</xdr:colOff>
          <xdr:row>3</xdr:row>
          <xdr:rowOff>18221</xdr:rowOff>
        </xdr:to>
        <xdr:pic>
          <xdr:nvPicPr>
            <xdr:cNvPr id="3" name="Imagen 2">
              <a:extLst>
                <a:ext uri="{FF2B5EF4-FFF2-40B4-BE49-F238E27FC236}">
                  <a16:creationId xmlns="" xmlns:a16="http://schemas.microsoft.com/office/drawing/2014/main" id="{5AB5DE35-2417-4EA7-95CB-081ECADF23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S!$A$1" spid="_x0000_s41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23850" y="0"/>
              <a:ext cx="447675" cy="4468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11</xdr:row>
      <xdr:rowOff>129832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B07A950-9490-40AC-9019-EA7E8DAF7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97930" cy="2141512"/>
        </a:xfrm>
        <a:prstGeom prst="rect">
          <a:avLst/>
        </a:prstGeom>
      </xdr:spPr>
    </xdr:pic>
    <xdr:clientData/>
  </xdr:twoCellAnchor>
  <xdr:oneCellAnchor>
    <xdr:from>
      <xdr:col>3</xdr:col>
      <xdr:colOff>58343</xdr:colOff>
      <xdr:row>9</xdr:row>
      <xdr:rowOff>93160</xdr:rowOff>
    </xdr:from>
    <xdr:ext cx="2826543" cy="386644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AAB5798F-0361-4BB2-B8CB-E77548DAD912}"/>
            </a:ext>
          </a:extLst>
        </xdr:cNvPr>
        <xdr:cNvSpPr/>
      </xdr:nvSpPr>
      <xdr:spPr>
        <a:xfrm>
          <a:off x="2412923" y="1739080"/>
          <a:ext cx="2826543" cy="3866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0"/>
              <a:solidFill>
                <a:srgbClr val="00206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Narrow" panose="020B0606020202030204" pitchFamily="34" charset="0"/>
            </a:rPr>
            <a:t>Archivos de calificaciones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TAS%202023-2024\NUEVOS\Notas%202EGB_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TO%20-%20FORMATO%20DE%20CUADRO%20DE%20NOTAS%20-%20LENGUA%20Y%20LITERA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S"/>
      <sheetName val="DATOS"/>
      <sheetName val="T1"/>
      <sheetName val="T2"/>
      <sheetName val="T3"/>
      <sheetName val="Actas"/>
      <sheetName val="Final"/>
      <sheetName val="OVD"/>
    </sheetNames>
    <sheetDataSet>
      <sheetData sheetId="0"/>
      <sheetData sheetId="1"/>
      <sheetData sheetId="2">
        <row r="4">
          <cell r="A4" t="str">
            <v xml:space="preserve">DATOS INFORMATIVOS </v>
          </cell>
          <cell r="D4" t="str">
            <v xml:space="preserve">PRIMER TRIMESTRE </v>
          </cell>
          <cell r="P4" t="str">
            <v>CALIFICACIÓN DEL COMPORTAMIENTO PRIMER TRIMESTRE</v>
          </cell>
        </row>
        <row r="5">
          <cell r="D5" t="str">
            <v xml:space="preserve">APORTES </v>
          </cell>
          <cell r="L5" t="str">
            <v xml:space="preserve">PROYECTO INTEGRADOR FASE 1 </v>
          </cell>
          <cell r="O5" t="str">
            <v>TOTAL PRIMER TRIMESTRE</v>
          </cell>
          <cell r="P5" t="str">
            <v>PUNTUALIDAD</v>
          </cell>
          <cell r="R5" t="str">
            <v>RESPETO</v>
          </cell>
          <cell r="T5" t="str">
            <v>RESPONSABILIDAD</v>
          </cell>
          <cell r="V5" t="str">
            <v>PUNTUALIDAD</v>
          </cell>
          <cell r="X5" t="str">
            <v>RESPETO</v>
          </cell>
          <cell r="Z5" t="str">
            <v>RESPONDABILIDAD</v>
          </cell>
          <cell r="AC5" t="str">
            <v>Promedio</v>
          </cell>
        </row>
        <row r="6">
          <cell r="A6" t="str">
            <v>ESTUDIANTES</v>
          </cell>
          <cell r="D6" t="str">
            <v>Actividades Disciplinares o Interdisciplinares individuales</v>
          </cell>
          <cell r="H6" t="str">
            <v>Actividades Disciplinares o interdisciplinares grupales</v>
          </cell>
          <cell r="P6" t="str">
            <v>Llega a la hora fijada a clases, todos los días y durante la jornada de trabajo.</v>
          </cell>
          <cell r="Q6" t="str">
            <v>Está presente a la hora fijada en los actos académicos, cívicos, sociales, deportivos y culturales, organizados dentro y fuera del plantel, adoptando una actitud asertiva.</v>
          </cell>
          <cell r="R6" t="str">
            <v>A la propiedad ajena interna y externamente.</v>
          </cell>
          <cell r="S6" t="str">
            <v>Consideración hacia todos los integrantes de la comunidad
educativa.</v>
          </cell>
          <cell r="T6" t="str">
            <v>Uso adecuado del uniforme interna y externamente.</v>
          </cell>
          <cell r="U6" t="str">
            <v>Higiene y aspecto personal (corte cabello normal, sin maquillaje, entre otros)</v>
          </cell>
        </row>
        <row r="7">
          <cell r="A7" t="str">
            <v>Nº</v>
          </cell>
          <cell r="B7" t="str">
            <v>CÉDULA</v>
          </cell>
          <cell r="C7" t="str">
            <v>APELLIDOS/NOMBRES</v>
          </cell>
          <cell r="D7" t="str">
            <v>Lecciones de revisión o retroalimentación orales y/o  escritas</v>
          </cell>
          <cell r="E7" t="str">
            <v>Pruebas de base estructurada integrales abiertas y/o  cerradas</v>
          </cell>
          <cell r="F7" t="str">
            <v>Tareas en clase</v>
          </cell>
          <cell r="G7" t="str">
            <v>Proyectos y/o Investigaciones</v>
          </cell>
          <cell r="H7" t="str">
            <v>Proyectos y/o Investigaciones dentro o fuera de la institución educativa</v>
          </cell>
          <cell r="I7" t="str">
            <v>Exposiciones, foros, debates, mesas redondas</v>
          </cell>
          <cell r="J7" t="str">
            <v>Talleres</v>
          </cell>
          <cell r="K7" t="str">
            <v>Desarrollo de productos como maquetas, dioramas,
presentaciones artísticas y/o científicas y/o culturales</v>
          </cell>
        </row>
        <row r="8">
          <cell r="A8">
            <v>1</v>
          </cell>
          <cell r="B8">
            <v>1</v>
          </cell>
          <cell r="O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</row>
        <row r="9">
          <cell r="A9">
            <v>2</v>
          </cell>
          <cell r="B9">
            <v>2</v>
          </cell>
          <cell r="O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E9">
            <v>5</v>
          </cell>
          <cell r="AF9" t="str">
            <v>A</v>
          </cell>
          <cell r="AG9" t="str">
            <v>MS</v>
          </cell>
          <cell r="AH9">
            <v>5</v>
          </cell>
        </row>
        <row r="10">
          <cell r="A10">
            <v>3</v>
          </cell>
          <cell r="B10">
            <v>3</v>
          </cell>
          <cell r="O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E10">
            <v>4</v>
          </cell>
          <cell r="AF10" t="str">
            <v>B</v>
          </cell>
          <cell r="AG10" t="str">
            <v>S</v>
          </cell>
          <cell r="AH10">
            <v>4</v>
          </cell>
        </row>
        <row r="11">
          <cell r="A11">
            <v>4</v>
          </cell>
          <cell r="B11">
            <v>4</v>
          </cell>
          <cell r="O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E11">
            <v>3</v>
          </cell>
          <cell r="AF11" t="str">
            <v>C</v>
          </cell>
          <cell r="AG11" t="str">
            <v>PS</v>
          </cell>
          <cell r="AH11">
            <v>3</v>
          </cell>
        </row>
        <row r="12">
          <cell r="A12">
            <v>5</v>
          </cell>
          <cell r="B12">
            <v>5</v>
          </cell>
          <cell r="O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E12">
            <v>2</v>
          </cell>
          <cell r="AF12" t="str">
            <v>D</v>
          </cell>
          <cell r="AG12" t="str">
            <v>M</v>
          </cell>
          <cell r="AH12">
            <v>2</v>
          </cell>
        </row>
        <row r="13">
          <cell r="A13">
            <v>6</v>
          </cell>
          <cell r="B13">
            <v>6</v>
          </cell>
          <cell r="O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E13">
            <v>1</v>
          </cell>
          <cell r="AF13" t="str">
            <v>E</v>
          </cell>
          <cell r="AG13" t="str">
            <v>I</v>
          </cell>
          <cell r="AH13">
            <v>1</v>
          </cell>
        </row>
        <row r="14">
          <cell r="A14">
            <v>7</v>
          </cell>
          <cell r="B14">
            <v>7</v>
          </cell>
          <cell r="O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A15">
            <v>8</v>
          </cell>
          <cell r="B15">
            <v>8</v>
          </cell>
          <cell r="O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</row>
        <row r="16">
          <cell r="A16">
            <v>9</v>
          </cell>
          <cell r="B16">
            <v>9</v>
          </cell>
          <cell r="O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E16">
            <v>4</v>
          </cell>
          <cell r="AF16" t="str">
            <v>A</v>
          </cell>
          <cell r="AG16" t="str">
            <v>ADQUIRIDA</v>
          </cell>
          <cell r="AH16">
            <v>4</v>
          </cell>
        </row>
        <row r="17">
          <cell r="A17">
            <v>10</v>
          </cell>
          <cell r="B17">
            <v>10</v>
          </cell>
          <cell r="O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E17">
            <v>3</v>
          </cell>
          <cell r="AF17" t="str">
            <v>EP</v>
          </cell>
          <cell r="AG17" t="str">
            <v>EN PROCESO</v>
          </cell>
          <cell r="AH17">
            <v>3</v>
          </cell>
        </row>
        <row r="18">
          <cell r="A18" t="str">
            <v/>
          </cell>
          <cell r="O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E18">
            <v>2</v>
          </cell>
          <cell r="AF18" t="str">
            <v>I</v>
          </cell>
          <cell r="AG18" t="str">
            <v>INICIADA</v>
          </cell>
          <cell r="AH18">
            <v>2</v>
          </cell>
        </row>
        <row r="19">
          <cell r="A19" t="str">
            <v/>
          </cell>
          <cell r="O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E19">
            <v>1</v>
          </cell>
          <cell r="AF19" t="str">
            <v>NE</v>
          </cell>
          <cell r="AG19" t="str">
            <v>NO EVALUADA</v>
          </cell>
          <cell r="AH19">
            <v>1</v>
          </cell>
        </row>
        <row r="20">
          <cell r="A20" t="str">
            <v/>
          </cell>
          <cell r="O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A21" t="str">
            <v/>
          </cell>
          <cell r="O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A22" t="str">
            <v/>
          </cell>
          <cell r="O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A23" t="str">
            <v/>
          </cell>
          <cell r="O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A24" t="str">
            <v/>
          </cell>
          <cell r="O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</row>
        <row r="25">
          <cell r="A25" t="str">
            <v/>
          </cell>
          <cell r="O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A26" t="str">
            <v/>
          </cell>
          <cell r="O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</row>
        <row r="27">
          <cell r="A27" t="str">
            <v/>
          </cell>
          <cell r="O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</row>
        <row r="28">
          <cell r="A28" t="str">
            <v/>
          </cell>
          <cell r="O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A29" t="str">
            <v/>
          </cell>
          <cell r="O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</row>
        <row r="30">
          <cell r="A30" t="str">
            <v/>
          </cell>
          <cell r="O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A31" t="str">
            <v/>
          </cell>
          <cell r="O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</row>
        <row r="32">
          <cell r="A32" t="str">
            <v/>
          </cell>
          <cell r="O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</row>
        <row r="33">
          <cell r="A33" t="str">
            <v/>
          </cell>
          <cell r="O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A34" t="str">
            <v/>
          </cell>
          <cell r="O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</row>
        <row r="35">
          <cell r="A35" t="str">
            <v/>
          </cell>
          <cell r="O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</row>
        <row r="36">
          <cell r="A36" t="str">
            <v/>
          </cell>
          <cell r="O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</row>
        <row r="37">
          <cell r="A37" t="str">
            <v/>
          </cell>
          <cell r="O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</row>
        <row r="38">
          <cell r="A38" t="str">
            <v/>
          </cell>
          <cell r="O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</row>
        <row r="39">
          <cell r="A39" t="str">
            <v/>
          </cell>
          <cell r="O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</row>
        <row r="40">
          <cell r="A40" t="str">
            <v/>
          </cell>
          <cell r="O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</row>
        <row r="41">
          <cell r="A41" t="str">
            <v/>
          </cell>
          <cell r="O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</row>
        <row r="42">
          <cell r="A42" t="str">
            <v/>
          </cell>
          <cell r="O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A43" t="str">
            <v/>
          </cell>
          <cell r="O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A44" t="str">
            <v/>
          </cell>
          <cell r="O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</row>
        <row r="45">
          <cell r="A45" t="str">
            <v/>
          </cell>
          <cell r="O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</row>
        <row r="46">
          <cell r="A46" t="str">
            <v/>
          </cell>
          <cell r="O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A47" t="str">
            <v/>
          </cell>
          <cell r="O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</row>
        <row r="48">
          <cell r="A48" t="str">
            <v/>
          </cell>
          <cell r="O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</row>
        <row r="49">
          <cell r="A49" t="str">
            <v/>
          </cell>
          <cell r="O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</row>
        <row r="50">
          <cell r="A50" t="str">
            <v/>
          </cell>
          <cell r="O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</row>
        <row r="51">
          <cell r="A51" t="str">
            <v/>
          </cell>
          <cell r="O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</row>
        <row r="52">
          <cell r="A52" t="str">
            <v/>
          </cell>
          <cell r="O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</row>
      </sheetData>
      <sheetData sheetId="3">
        <row r="4">
          <cell r="A4" t="str">
            <v xml:space="preserve">DATOS INFORMATIVOS </v>
          </cell>
          <cell r="D4" t="str">
            <v xml:space="preserve">SEGUNDO TRIMESTRE </v>
          </cell>
          <cell r="P4" t="str">
            <v>CALIFICACIÓN DEL COMPORTAMIENTO SEGUNDO TRIMESTRE</v>
          </cell>
        </row>
        <row r="5">
          <cell r="D5" t="str">
            <v xml:space="preserve">APORTES </v>
          </cell>
          <cell r="L5" t="str">
            <v>PROYECTO INTEGRADOR FASE 2</v>
          </cell>
          <cell r="O5" t="str">
            <v>TOTAL SEGUNDO TRIMESTRE</v>
          </cell>
          <cell r="P5" t="str">
            <v>PUNTUALIDAD</v>
          </cell>
          <cell r="R5" t="str">
            <v>RESPETO</v>
          </cell>
          <cell r="T5" t="str">
            <v>RESPONSABILIDAD</v>
          </cell>
          <cell r="V5" t="str">
            <v>PUNTUALIDAD</v>
          </cell>
          <cell r="X5" t="str">
            <v>RESPETO</v>
          </cell>
          <cell r="Z5" t="str">
            <v>RESPONDABILIDAD</v>
          </cell>
          <cell r="AC5" t="str">
            <v>Promedio</v>
          </cell>
        </row>
        <row r="6">
          <cell r="A6" t="str">
            <v>ESTUDIANTES</v>
          </cell>
          <cell r="D6" t="str">
            <v>Actividades Disciplinares o Interdisciplinares individuales</v>
          </cell>
          <cell r="H6" t="str">
            <v>Actividades Disciplinares o interdisciplinares grupales</v>
          </cell>
          <cell r="P6" t="str">
            <v>Llega a la hora fijada a clases, todos los días y durante la jornada de trabajo.</v>
          </cell>
          <cell r="Q6" t="str">
            <v>Está presente a la hora fijada en los actos académicos, cívicos, sociales, deportivos y culturales, organizados dentro y fuera del plantel, adoptando una actitud asertiva.</v>
          </cell>
          <cell r="R6" t="str">
            <v>A la propiedad ajena interna y externamente.</v>
          </cell>
          <cell r="S6" t="str">
            <v>Consideración hacia todos los integrantes de la comunidad
educativa.</v>
          </cell>
          <cell r="T6" t="str">
            <v>Uso adecuado del uniforme interna y externamente.</v>
          </cell>
          <cell r="U6" t="str">
            <v>Higiene y aspecto personal (corte cabello normal, sin maquillaje, entre otros)</v>
          </cell>
        </row>
        <row r="7">
          <cell r="A7" t="str">
            <v>Nº</v>
          </cell>
          <cell r="B7" t="str">
            <v>CÉDULA</v>
          </cell>
          <cell r="C7" t="str">
            <v>APELLIDOS/NOMBRES</v>
          </cell>
          <cell r="D7" t="str">
            <v>Lecciones de revisión o retroalimentación orales y/o  escritas</v>
          </cell>
          <cell r="E7" t="str">
            <v>Pruebas de base estructurada integrales abiertas y/o  cerradas</v>
          </cell>
          <cell r="F7" t="str">
            <v>Tareas en clase</v>
          </cell>
          <cell r="G7" t="str">
            <v>Proyectos y/o Investigaciones</v>
          </cell>
          <cell r="H7" t="str">
            <v>Proyectos y/o Investigaciones dentro o fuera de la institución educativa</v>
          </cell>
          <cell r="I7" t="str">
            <v>Exposiciones, foros, debates, mesas redondas</v>
          </cell>
          <cell r="J7" t="str">
            <v>Talleres</v>
          </cell>
          <cell r="K7" t="str">
            <v>Desarrollo de productos como maquetas, dioramas,
presentaciones artísticas y/o científicas y/o culturales</v>
          </cell>
        </row>
        <row r="8">
          <cell r="A8">
            <v>1</v>
          </cell>
          <cell r="B8">
            <v>1</v>
          </cell>
          <cell r="C8">
            <v>0</v>
          </cell>
          <cell r="O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</row>
        <row r="9">
          <cell r="A9">
            <v>2</v>
          </cell>
          <cell r="B9">
            <v>2</v>
          </cell>
          <cell r="C9">
            <v>0</v>
          </cell>
          <cell r="O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</row>
        <row r="10">
          <cell r="A10">
            <v>3</v>
          </cell>
          <cell r="B10">
            <v>3</v>
          </cell>
          <cell r="C10">
            <v>0</v>
          </cell>
          <cell r="O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A11">
            <v>4</v>
          </cell>
          <cell r="B11">
            <v>4</v>
          </cell>
          <cell r="C11">
            <v>0</v>
          </cell>
          <cell r="O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</row>
        <row r="12">
          <cell r="A12">
            <v>5</v>
          </cell>
          <cell r="B12">
            <v>5</v>
          </cell>
          <cell r="C12">
            <v>0</v>
          </cell>
          <cell r="O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A13">
            <v>6</v>
          </cell>
          <cell r="B13">
            <v>6</v>
          </cell>
          <cell r="C13">
            <v>0</v>
          </cell>
          <cell r="O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</row>
        <row r="14">
          <cell r="A14">
            <v>7</v>
          </cell>
          <cell r="B14">
            <v>7</v>
          </cell>
          <cell r="C14">
            <v>0</v>
          </cell>
          <cell r="O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A15">
            <v>8</v>
          </cell>
          <cell r="B15">
            <v>8</v>
          </cell>
          <cell r="C15">
            <v>0</v>
          </cell>
          <cell r="O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</row>
        <row r="16">
          <cell r="A16">
            <v>9</v>
          </cell>
          <cell r="B16">
            <v>9</v>
          </cell>
          <cell r="C16">
            <v>0</v>
          </cell>
          <cell r="O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</row>
        <row r="17">
          <cell r="A17">
            <v>10</v>
          </cell>
          <cell r="B17">
            <v>10</v>
          </cell>
          <cell r="C17">
            <v>0</v>
          </cell>
          <cell r="O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</row>
        <row r="18">
          <cell r="A18" t="str">
            <v/>
          </cell>
          <cell r="B18" t="str">
            <v/>
          </cell>
          <cell r="C18" t="str">
            <v/>
          </cell>
          <cell r="O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</row>
        <row r="19">
          <cell r="A19" t="str">
            <v/>
          </cell>
          <cell r="B19" t="str">
            <v/>
          </cell>
          <cell r="C19" t="str">
            <v/>
          </cell>
          <cell r="O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</row>
        <row r="20">
          <cell r="A20" t="str">
            <v/>
          </cell>
          <cell r="B20" t="str">
            <v/>
          </cell>
          <cell r="C20" t="str">
            <v/>
          </cell>
          <cell r="O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A21" t="str">
            <v/>
          </cell>
          <cell r="B21" t="str">
            <v/>
          </cell>
          <cell r="C21" t="str">
            <v/>
          </cell>
          <cell r="O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A22" t="str">
            <v/>
          </cell>
          <cell r="B22" t="str">
            <v/>
          </cell>
          <cell r="C22" t="str">
            <v/>
          </cell>
          <cell r="O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A23" t="str">
            <v/>
          </cell>
          <cell r="B23" t="str">
            <v/>
          </cell>
          <cell r="C23" t="str">
            <v/>
          </cell>
          <cell r="O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A24" t="str">
            <v/>
          </cell>
          <cell r="B24" t="str">
            <v/>
          </cell>
          <cell r="C24" t="str">
            <v/>
          </cell>
          <cell r="O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</row>
        <row r="25">
          <cell r="A25" t="str">
            <v/>
          </cell>
          <cell r="B25" t="str">
            <v/>
          </cell>
          <cell r="C25" t="str">
            <v/>
          </cell>
          <cell r="O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A26" t="str">
            <v/>
          </cell>
          <cell r="B26" t="str">
            <v/>
          </cell>
          <cell r="C26" t="str">
            <v/>
          </cell>
          <cell r="O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</row>
        <row r="27">
          <cell r="A27" t="str">
            <v/>
          </cell>
          <cell r="B27" t="str">
            <v/>
          </cell>
          <cell r="C27" t="str">
            <v/>
          </cell>
          <cell r="O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O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A29" t="str">
            <v/>
          </cell>
          <cell r="B29" t="str">
            <v/>
          </cell>
          <cell r="C29" t="str">
            <v/>
          </cell>
          <cell r="O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</row>
        <row r="30">
          <cell r="A30" t="str">
            <v/>
          </cell>
          <cell r="B30" t="str">
            <v/>
          </cell>
          <cell r="C30" t="str">
            <v/>
          </cell>
          <cell r="O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A31" t="str">
            <v/>
          </cell>
          <cell r="B31" t="str">
            <v/>
          </cell>
          <cell r="C31" t="str">
            <v/>
          </cell>
          <cell r="O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</row>
        <row r="32">
          <cell r="A32" t="str">
            <v/>
          </cell>
          <cell r="B32" t="str">
            <v/>
          </cell>
          <cell r="C32" t="str">
            <v/>
          </cell>
          <cell r="O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</row>
        <row r="33">
          <cell r="A33" t="str">
            <v/>
          </cell>
          <cell r="B33" t="str">
            <v/>
          </cell>
          <cell r="C33" t="str">
            <v/>
          </cell>
          <cell r="O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A34" t="str">
            <v/>
          </cell>
          <cell r="B34" t="str">
            <v/>
          </cell>
          <cell r="C34" t="str">
            <v/>
          </cell>
          <cell r="O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</row>
        <row r="35">
          <cell r="A35" t="str">
            <v/>
          </cell>
          <cell r="B35" t="str">
            <v/>
          </cell>
          <cell r="C35" t="str">
            <v/>
          </cell>
          <cell r="O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  <cell r="O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</row>
        <row r="37">
          <cell r="A37" t="str">
            <v/>
          </cell>
          <cell r="B37" t="str">
            <v/>
          </cell>
          <cell r="C37" t="str">
            <v/>
          </cell>
          <cell r="O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</row>
        <row r="38">
          <cell r="A38" t="str">
            <v/>
          </cell>
          <cell r="B38" t="str">
            <v/>
          </cell>
          <cell r="C38" t="str">
            <v/>
          </cell>
          <cell r="O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</row>
        <row r="39">
          <cell r="A39" t="str">
            <v/>
          </cell>
          <cell r="B39" t="str">
            <v/>
          </cell>
          <cell r="C39" t="str">
            <v/>
          </cell>
          <cell r="O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</row>
        <row r="40">
          <cell r="A40" t="str">
            <v/>
          </cell>
          <cell r="B40" t="str">
            <v/>
          </cell>
          <cell r="C40" t="str">
            <v/>
          </cell>
          <cell r="O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</row>
        <row r="41">
          <cell r="A41" t="str">
            <v/>
          </cell>
          <cell r="B41" t="str">
            <v/>
          </cell>
          <cell r="C41" t="str">
            <v/>
          </cell>
          <cell r="O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</row>
        <row r="42">
          <cell r="A42" t="str">
            <v/>
          </cell>
          <cell r="B42" t="str">
            <v/>
          </cell>
          <cell r="C42" t="str">
            <v/>
          </cell>
          <cell r="O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A43" t="str">
            <v/>
          </cell>
          <cell r="B43" t="str">
            <v/>
          </cell>
          <cell r="C43" t="str">
            <v/>
          </cell>
          <cell r="O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A44" t="str">
            <v/>
          </cell>
          <cell r="B44" t="str">
            <v/>
          </cell>
          <cell r="C44" t="str">
            <v/>
          </cell>
          <cell r="O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</row>
        <row r="45">
          <cell r="A45" t="str">
            <v/>
          </cell>
          <cell r="B45" t="str">
            <v/>
          </cell>
          <cell r="C45" t="str">
            <v/>
          </cell>
          <cell r="O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</row>
        <row r="46">
          <cell r="A46" t="str">
            <v/>
          </cell>
          <cell r="B46" t="str">
            <v/>
          </cell>
          <cell r="C46" t="str">
            <v/>
          </cell>
          <cell r="O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A47" t="str">
            <v/>
          </cell>
          <cell r="B47" t="str">
            <v/>
          </cell>
          <cell r="C47" t="str">
            <v/>
          </cell>
          <cell r="O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</row>
        <row r="48">
          <cell r="A48" t="str">
            <v/>
          </cell>
          <cell r="B48" t="str">
            <v/>
          </cell>
          <cell r="C48" t="str">
            <v/>
          </cell>
          <cell r="O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</row>
        <row r="49">
          <cell r="A49" t="str">
            <v/>
          </cell>
          <cell r="B49" t="str">
            <v/>
          </cell>
          <cell r="C49" t="str">
            <v/>
          </cell>
          <cell r="O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</row>
        <row r="50">
          <cell r="A50" t="str">
            <v/>
          </cell>
          <cell r="B50" t="str">
            <v/>
          </cell>
          <cell r="C50" t="str">
            <v/>
          </cell>
          <cell r="O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  <cell r="O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O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</row>
      </sheetData>
      <sheetData sheetId="4">
        <row r="4">
          <cell r="A4" t="str">
            <v xml:space="preserve">DATOS INFORMATIVOS </v>
          </cell>
          <cell r="D4" t="str">
            <v xml:space="preserve">TERCER TRIMESTRE </v>
          </cell>
          <cell r="P4" t="str">
            <v>CALIFICACIÓN DEL COMPORTAMIENTO TERCER TRIMESTRE</v>
          </cell>
        </row>
        <row r="5">
          <cell r="D5" t="str">
            <v xml:space="preserve">APORTES </v>
          </cell>
          <cell r="L5" t="str">
            <v>PROYECTO INTEGRADOR FASE 3</v>
          </cell>
          <cell r="O5" t="str">
            <v>TOTAL TERCER TRIMESTRE</v>
          </cell>
          <cell r="P5" t="str">
            <v>PUNTUALIDAD</v>
          </cell>
          <cell r="R5" t="str">
            <v>RESPETO</v>
          </cell>
          <cell r="T5" t="str">
            <v>RESPONSABILIDAD</v>
          </cell>
          <cell r="V5" t="str">
            <v>PUNTUALIDAD</v>
          </cell>
          <cell r="X5" t="str">
            <v>RESPETO</v>
          </cell>
          <cell r="Z5" t="str">
            <v>RESPONDABILIDAD</v>
          </cell>
          <cell r="AC5" t="str">
            <v>Promedio</v>
          </cell>
        </row>
        <row r="6">
          <cell r="A6" t="str">
            <v>ESTUDIANTES</v>
          </cell>
          <cell r="D6" t="str">
            <v>Actividades Disciplinares o Interdisciplinares individuales</v>
          </cell>
          <cell r="H6" t="str">
            <v>Actividades Disciplinares o interdisciplinares grupales</v>
          </cell>
          <cell r="P6" t="str">
            <v>Llega a la hora fijada a clases, todos los días y durante la jornada de trabajo.</v>
          </cell>
          <cell r="Q6" t="str">
            <v>Está presente a la hora fijada en los actos académicos, cívicos, sociales, deportivos y culturales, organizados dentro y fuera del plantel, adoptando una actitud asertiva.</v>
          </cell>
          <cell r="R6" t="str">
            <v>A la propiedad ajena interna y externamente.</v>
          </cell>
          <cell r="S6" t="str">
            <v>Consideración hacia todos los integrantes de la comunidad
educativa.</v>
          </cell>
          <cell r="T6" t="str">
            <v>Uso adecuado del uniforme interna y externamente.</v>
          </cell>
          <cell r="U6" t="str">
            <v>Higiene y aspecto personal (corte cabello normal, sin maquillaje, entre otros)</v>
          </cell>
        </row>
        <row r="7">
          <cell r="A7" t="str">
            <v>Nº</v>
          </cell>
          <cell r="B7" t="str">
            <v>CÉDULA</v>
          </cell>
          <cell r="C7" t="str">
            <v>APELLIDOS/NOMBRES</v>
          </cell>
          <cell r="D7" t="str">
            <v>Lecciones de revisión o retroalimentación orales y/o  escritas</v>
          </cell>
          <cell r="E7" t="str">
            <v>Pruebas de base estructurada integrales abiertas y/o  cerradas</v>
          </cell>
          <cell r="F7" t="str">
            <v>Tareas en clase</v>
          </cell>
          <cell r="G7" t="str">
            <v>Proyectos y/o Investigaciones</v>
          </cell>
          <cell r="H7" t="str">
            <v>Proyectos y/o Investigaciones dentro o fuera de la institución educativa</v>
          </cell>
          <cell r="I7" t="str">
            <v>Exposiciones, foros, debates, mesas redondas</v>
          </cell>
          <cell r="J7" t="str">
            <v>Talleres</v>
          </cell>
          <cell r="K7" t="str">
            <v>Desarrollo de productos como maquetas, dioramas,
presentaciones artísticas y/o científicas y/o culturales</v>
          </cell>
        </row>
        <row r="8">
          <cell r="A8">
            <v>1</v>
          </cell>
          <cell r="B8">
            <v>1</v>
          </cell>
          <cell r="C8">
            <v>0</v>
          </cell>
          <cell r="M8" t="str">
            <v>EP</v>
          </cell>
          <cell r="O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</row>
        <row r="9">
          <cell r="A9">
            <v>2</v>
          </cell>
          <cell r="B9">
            <v>2</v>
          </cell>
          <cell r="C9">
            <v>0</v>
          </cell>
          <cell r="O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</row>
        <row r="10">
          <cell r="A10">
            <v>3</v>
          </cell>
          <cell r="B10">
            <v>3</v>
          </cell>
          <cell r="C10">
            <v>0</v>
          </cell>
          <cell r="O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A11">
            <v>4</v>
          </cell>
          <cell r="B11">
            <v>4</v>
          </cell>
          <cell r="C11">
            <v>0</v>
          </cell>
          <cell r="O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</row>
        <row r="12">
          <cell r="A12">
            <v>5</v>
          </cell>
          <cell r="B12">
            <v>5</v>
          </cell>
          <cell r="C12">
            <v>0</v>
          </cell>
          <cell r="O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A13">
            <v>6</v>
          </cell>
          <cell r="B13">
            <v>6</v>
          </cell>
          <cell r="C13">
            <v>0</v>
          </cell>
          <cell r="O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</row>
        <row r="14">
          <cell r="A14">
            <v>7</v>
          </cell>
          <cell r="B14">
            <v>7</v>
          </cell>
          <cell r="C14">
            <v>0</v>
          </cell>
          <cell r="O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A15">
            <v>8</v>
          </cell>
          <cell r="B15">
            <v>8</v>
          </cell>
          <cell r="C15">
            <v>0</v>
          </cell>
          <cell r="O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</row>
        <row r="16">
          <cell r="A16">
            <v>9</v>
          </cell>
          <cell r="B16">
            <v>9</v>
          </cell>
          <cell r="C16">
            <v>0</v>
          </cell>
          <cell r="O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</row>
        <row r="17">
          <cell r="A17">
            <v>10</v>
          </cell>
          <cell r="B17">
            <v>10</v>
          </cell>
          <cell r="C17">
            <v>0</v>
          </cell>
          <cell r="O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</row>
        <row r="18">
          <cell r="A18" t="str">
            <v/>
          </cell>
          <cell r="B18" t="str">
            <v/>
          </cell>
          <cell r="C18" t="str">
            <v/>
          </cell>
          <cell r="O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</row>
        <row r="19">
          <cell r="A19" t="str">
            <v/>
          </cell>
          <cell r="B19" t="str">
            <v/>
          </cell>
          <cell r="C19" t="str">
            <v/>
          </cell>
          <cell r="O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</row>
        <row r="20">
          <cell r="A20" t="str">
            <v/>
          </cell>
          <cell r="B20" t="str">
            <v/>
          </cell>
          <cell r="C20" t="str">
            <v/>
          </cell>
          <cell r="O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A21" t="str">
            <v/>
          </cell>
          <cell r="B21" t="str">
            <v/>
          </cell>
          <cell r="C21" t="str">
            <v/>
          </cell>
          <cell r="O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A22" t="str">
            <v/>
          </cell>
          <cell r="B22" t="str">
            <v/>
          </cell>
          <cell r="C22" t="str">
            <v/>
          </cell>
          <cell r="O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A23" t="str">
            <v/>
          </cell>
          <cell r="B23" t="str">
            <v/>
          </cell>
          <cell r="C23" t="str">
            <v/>
          </cell>
          <cell r="O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A24" t="str">
            <v/>
          </cell>
          <cell r="B24" t="str">
            <v/>
          </cell>
          <cell r="C24" t="str">
            <v/>
          </cell>
          <cell r="O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</row>
        <row r="25">
          <cell r="A25" t="str">
            <v/>
          </cell>
          <cell r="B25" t="str">
            <v/>
          </cell>
          <cell r="C25" t="str">
            <v/>
          </cell>
          <cell r="O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A26" t="str">
            <v/>
          </cell>
          <cell r="B26" t="str">
            <v/>
          </cell>
          <cell r="C26" t="str">
            <v/>
          </cell>
          <cell r="O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</row>
        <row r="27">
          <cell r="A27" t="str">
            <v/>
          </cell>
          <cell r="B27" t="str">
            <v/>
          </cell>
          <cell r="C27" t="str">
            <v/>
          </cell>
          <cell r="O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O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A29" t="str">
            <v/>
          </cell>
          <cell r="B29" t="str">
            <v/>
          </cell>
          <cell r="C29" t="str">
            <v/>
          </cell>
          <cell r="O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</row>
        <row r="30">
          <cell r="A30" t="str">
            <v/>
          </cell>
          <cell r="B30" t="str">
            <v/>
          </cell>
          <cell r="C30" t="str">
            <v/>
          </cell>
          <cell r="O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A31" t="str">
            <v/>
          </cell>
          <cell r="B31" t="str">
            <v/>
          </cell>
          <cell r="C31" t="str">
            <v/>
          </cell>
          <cell r="O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</row>
        <row r="32">
          <cell r="A32" t="str">
            <v/>
          </cell>
          <cell r="B32" t="str">
            <v/>
          </cell>
          <cell r="C32" t="str">
            <v/>
          </cell>
          <cell r="O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</row>
        <row r="33">
          <cell r="A33" t="str">
            <v/>
          </cell>
          <cell r="B33" t="str">
            <v/>
          </cell>
          <cell r="C33" t="str">
            <v/>
          </cell>
          <cell r="O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A34" t="str">
            <v/>
          </cell>
          <cell r="B34" t="str">
            <v/>
          </cell>
          <cell r="C34" t="str">
            <v/>
          </cell>
          <cell r="O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</row>
        <row r="35">
          <cell r="A35" t="str">
            <v/>
          </cell>
          <cell r="B35" t="str">
            <v/>
          </cell>
          <cell r="C35" t="str">
            <v/>
          </cell>
          <cell r="O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  <cell r="O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</row>
        <row r="37">
          <cell r="A37" t="str">
            <v/>
          </cell>
          <cell r="B37" t="str">
            <v/>
          </cell>
          <cell r="C37" t="str">
            <v/>
          </cell>
          <cell r="O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</row>
        <row r="38">
          <cell r="A38" t="str">
            <v/>
          </cell>
          <cell r="B38" t="str">
            <v/>
          </cell>
          <cell r="C38" t="str">
            <v/>
          </cell>
          <cell r="O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</row>
        <row r="39">
          <cell r="A39" t="str">
            <v/>
          </cell>
          <cell r="B39" t="str">
            <v/>
          </cell>
          <cell r="C39" t="str">
            <v/>
          </cell>
          <cell r="O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</row>
        <row r="40">
          <cell r="A40" t="str">
            <v/>
          </cell>
          <cell r="B40" t="str">
            <v/>
          </cell>
          <cell r="C40" t="str">
            <v/>
          </cell>
          <cell r="O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</row>
        <row r="41">
          <cell r="A41" t="str">
            <v/>
          </cell>
          <cell r="B41" t="str">
            <v/>
          </cell>
          <cell r="C41" t="str">
            <v/>
          </cell>
          <cell r="O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</row>
        <row r="42">
          <cell r="A42" t="str">
            <v/>
          </cell>
          <cell r="B42" t="str">
            <v/>
          </cell>
          <cell r="C42" t="str">
            <v/>
          </cell>
          <cell r="O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A43" t="str">
            <v/>
          </cell>
          <cell r="B43" t="str">
            <v/>
          </cell>
          <cell r="C43" t="str">
            <v/>
          </cell>
          <cell r="O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A44" t="str">
            <v/>
          </cell>
          <cell r="B44" t="str">
            <v/>
          </cell>
          <cell r="C44" t="str">
            <v/>
          </cell>
          <cell r="O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</row>
        <row r="45">
          <cell r="A45" t="str">
            <v/>
          </cell>
          <cell r="B45" t="str">
            <v/>
          </cell>
          <cell r="C45" t="str">
            <v/>
          </cell>
          <cell r="O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</row>
        <row r="46">
          <cell r="A46" t="str">
            <v/>
          </cell>
          <cell r="B46" t="str">
            <v/>
          </cell>
          <cell r="C46" t="str">
            <v/>
          </cell>
          <cell r="O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A47" t="str">
            <v/>
          </cell>
          <cell r="B47" t="str">
            <v/>
          </cell>
          <cell r="C47" t="str">
            <v/>
          </cell>
          <cell r="O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</row>
        <row r="48">
          <cell r="A48" t="str">
            <v/>
          </cell>
          <cell r="B48" t="str">
            <v/>
          </cell>
          <cell r="C48" t="str">
            <v/>
          </cell>
          <cell r="O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</row>
        <row r="49">
          <cell r="A49" t="str">
            <v/>
          </cell>
          <cell r="B49" t="str">
            <v/>
          </cell>
          <cell r="C49" t="str">
            <v/>
          </cell>
          <cell r="O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</row>
        <row r="50">
          <cell r="A50" t="str">
            <v/>
          </cell>
          <cell r="B50" t="str">
            <v/>
          </cell>
          <cell r="C50" t="str">
            <v/>
          </cell>
          <cell r="O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  <cell r="O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O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</row>
      </sheetData>
      <sheetData sheetId="5">
        <row r="12">
          <cell r="L12" t="str">
            <v/>
          </cell>
        </row>
        <row r="13">
          <cell r="L13" t="str">
            <v/>
          </cell>
        </row>
        <row r="14">
          <cell r="L14" t="str">
            <v/>
          </cell>
        </row>
        <row r="15">
          <cell r="L15" t="str">
            <v/>
          </cell>
        </row>
        <row r="16">
          <cell r="L16" t="str">
            <v/>
          </cell>
        </row>
        <row r="17">
          <cell r="L17" t="str">
            <v/>
          </cell>
        </row>
        <row r="18">
          <cell r="L18" t="str">
            <v/>
          </cell>
        </row>
        <row r="19">
          <cell r="L19" t="str">
            <v/>
          </cell>
        </row>
        <row r="20">
          <cell r="L20" t="str">
            <v/>
          </cell>
        </row>
        <row r="21">
          <cell r="L21" t="str">
            <v/>
          </cell>
        </row>
        <row r="22">
          <cell r="L22" t="str">
            <v xml:space="preserve"> </v>
          </cell>
        </row>
        <row r="23">
          <cell r="L23" t="str">
            <v xml:space="preserve"> </v>
          </cell>
        </row>
        <row r="24">
          <cell r="L24" t="str">
            <v xml:space="preserve"> </v>
          </cell>
        </row>
        <row r="25">
          <cell r="L25" t="str">
            <v xml:space="preserve"> </v>
          </cell>
        </row>
        <row r="26">
          <cell r="L26" t="str">
            <v xml:space="preserve"> </v>
          </cell>
        </row>
        <row r="27">
          <cell r="L27" t="str">
            <v xml:space="preserve"> </v>
          </cell>
        </row>
        <row r="28">
          <cell r="L28" t="str">
            <v xml:space="preserve"> </v>
          </cell>
        </row>
        <row r="29">
          <cell r="L29" t="str">
            <v xml:space="preserve"> </v>
          </cell>
        </row>
        <row r="30">
          <cell r="L30" t="str">
            <v xml:space="preserve"> </v>
          </cell>
        </row>
        <row r="31">
          <cell r="L31" t="str">
            <v xml:space="preserve"> </v>
          </cell>
        </row>
        <row r="32">
          <cell r="L32" t="str">
            <v xml:space="preserve"> </v>
          </cell>
        </row>
        <row r="33">
          <cell r="L33" t="str">
            <v xml:space="preserve"> </v>
          </cell>
        </row>
        <row r="34">
          <cell r="L34" t="str">
            <v xml:space="preserve"> </v>
          </cell>
        </row>
        <row r="35">
          <cell r="L35" t="str">
            <v xml:space="preserve"> </v>
          </cell>
        </row>
        <row r="36">
          <cell r="L36" t="str">
            <v xml:space="preserve"> </v>
          </cell>
        </row>
        <row r="37">
          <cell r="L37" t="str">
            <v xml:space="preserve"> </v>
          </cell>
        </row>
        <row r="38">
          <cell r="L38" t="str">
            <v xml:space="preserve"> </v>
          </cell>
        </row>
        <row r="39">
          <cell r="L39" t="str">
            <v xml:space="preserve"> </v>
          </cell>
        </row>
        <row r="40">
          <cell r="L40" t="str">
            <v xml:space="preserve"> </v>
          </cell>
        </row>
        <row r="41">
          <cell r="L41" t="str">
            <v xml:space="preserve"> </v>
          </cell>
        </row>
        <row r="42">
          <cell r="L42" t="str">
            <v xml:space="preserve"> </v>
          </cell>
        </row>
        <row r="43">
          <cell r="L43" t="str">
            <v xml:space="preserve"> </v>
          </cell>
        </row>
        <row r="44">
          <cell r="L44" t="str">
            <v xml:space="preserve"> </v>
          </cell>
        </row>
        <row r="45">
          <cell r="L45" t="str">
            <v xml:space="preserve"> </v>
          </cell>
        </row>
        <row r="46">
          <cell r="L46" t="str">
            <v xml:space="preserve"> </v>
          </cell>
        </row>
        <row r="47">
          <cell r="L47" t="str">
            <v xml:space="preserve"> </v>
          </cell>
        </row>
        <row r="48">
          <cell r="L48" t="str">
            <v xml:space="preserve"> </v>
          </cell>
        </row>
        <row r="49">
          <cell r="L49" t="str">
            <v xml:space="preserve"> </v>
          </cell>
        </row>
        <row r="50">
          <cell r="L50" t="str">
            <v xml:space="preserve"> </v>
          </cell>
        </row>
        <row r="51">
          <cell r="L51" t="str">
            <v xml:space="preserve"> </v>
          </cell>
        </row>
        <row r="52">
          <cell r="L52" t="str">
            <v xml:space="preserve"> </v>
          </cell>
        </row>
        <row r="53">
          <cell r="L53" t="str">
            <v xml:space="preserve"> </v>
          </cell>
        </row>
        <row r="54">
          <cell r="L54" t="str">
            <v xml:space="preserve"> </v>
          </cell>
        </row>
        <row r="55">
          <cell r="L55" t="str">
            <v xml:space="preserve"> </v>
          </cell>
        </row>
        <row r="56">
          <cell r="L56" t="str">
            <v xml:space="preserve"> 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S"/>
      <sheetName val="DATOS"/>
      <sheetName val="T1"/>
      <sheetName val="T2"/>
      <sheetName val="T3"/>
      <sheetName val="Actas"/>
      <sheetName val="Final"/>
      <sheetName val="Supletorio"/>
      <sheetName val="OVD"/>
    </sheetNames>
    <sheetDataSet>
      <sheetData sheetId="0"/>
      <sheetData sheetId="1"/>
      <sheetData sheetId="2">
        <row r="52">
          <cell r="C52">
            <v>0</v>
          </cell>
          <cell r="AB52" t="str">
            <v/>
          </cell>
        </row>
      </sheetData>
      <sheetData sheetId="3">
        <row r="52">
          <cell r="AB52" t="str">
            <v/>
          </cell>
        </row>
      </sheetData>
      <sheetData sheetId="4">
        <row r="52">
          <cell r="AB52" t="str">
            <v/>
          </cell>
          <cell r="AD52" t="str">
            <v/>
          </cell>
          <cell r="AE52" t="str">
            <v/>
          </cell>
        </row>
      </sheetData>
      <sheetData sheetId="5">
        <row r="56">
          <cell r="A56" t="str">
            <v xml:space="preserve"> 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selection activeCell="A2" sqref="A2"/>
    </sheetView>
  </sheetViews>
  <sheetFormatPr baseColWidth="10" defaultColWidth="0" defaultRowHeight="15" zeroHeight="1"/>
  <cols>
    <col min="1" max="1" width="8.7109375" customWidth="1"/>
    <col min="2" max="16384" width="11.5703125" hidden="1"/>
  </cols>
  <sheetData>
    <row r="1" spans="1:1" ht="44.45" customHeight="1">
      <c r="A1" s="99"/>
    </row>
    <row r="2" spans="1:1" ht="54.6" customHeight="1"/>
  </sheetData>
  <sheetProtection algorithmName="SHA-512" hashValue="QJJPCFmjx823RLWCAHgUAuNRDhxnyogMzx4fc9Q3hzA7IQg1pP3JETUygh5Me+7R+9CIOJf7mwzK3tQm6Yd0Cg==" saltValue="0zDoOBCKxRsQ0S/+Q8cKAQ==" spinCount="100000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99FF"/>
  </sheetPr>
  <dimension ref="A1:F96"/>
  <sheetViews>
    <sheetView showGridLines="0" showRowColHeaders="0" showZeros="0" tabSelected="1" zoomScale="70" zoomScaleNormal="70" workbookViewId="0">
      <selection activeCell="C5" sqref="C5"/>
    </sheetView>
  </sheetViews>
  <sheetFormatPr baseColWidth="10" defaultColWidth="0" defaultRowHeight="0" customHeight="1" zeroHeight="1"/>
  <cols>
    <col min="1" max="1" width="4.7109375" style="2" customWidth="1"/>
    <col min="2" max="2" width="25" style="2" customWidth="1"/>
    <col min="3" max="3" width="31.5703125" style="2" customWidth="1"/>
    <col min="4" max="4" width="25.42578125" style="2" customWidth="1"/>
    <col min="5" max="5" width="48.140625" style="2" customWidth="1"/>
    <col min="6" max="6" width="4.140625" style="2" customWidth="1"/>
    <col min="7" max="16384" width="11.42578125" style="2" hidden="1"/>
  </cols>
  <sheetData>
    <row r="1" spans="1:6" ht="17.25" thickBot="1">
      <c r="A1" s="1"/>
      <c r="B1" s="168"/>
      <c r="C1" s="168"/>
      <c r="D1" s="168"/>
      <c r="E1" s="168"/>
      <c r="F1" s="1"/>
    </row>
    <row r="2" spans="1:6" ht="17.25" thickTop="1">
      <c r="A2" s="169"/>
      <c r="B2" s="170" t="s">
        <v>106</v>
      </c>
      <c r="C2" s="171"/>
      <c r="D2" s="171"/>
      <c r="E2" s="172"/>
      <c r="F2" s="169"/>
    </row>
    <row r="3" spans="1:6" ht="18.75">
      <c r="A3" s="168"/>
      <c r="B3" s="173" t="s">
        <v>107</v>
      </c>
      <c r="C3" s="174"/>
      <c r="D3" s="174"/>
      <c r="E3" s="175"/>
      <c r="F3" s="168"/>
    </row>
    <row r="4" spans="1:6" ht="16.5">
      <c r="A4" s="168"/>
      <c r="B4" s="176" t="s">
        <v>146</v>
      </c>
      <c r="C4" s="177"/>
      <c r="D4" s="177"/>
      <c r="E4" s="178"/>
      <c r="F4" s="168"/>
    </row>
    <row r="5" spans="1:6" ht="16.5">
      <c r="A5" s="168"/>
      <c r="B5" s="3" t="s">
        <v>15</v>
      </c>
      <c r="C5" s="100" t="s">
        <v>132</v>
      </c>
      <c r="D5" s="4" t="s">
        <v>26</v>
      </c>
      <c r="E5" s="105" t="s">
        <v>138</v>
      </c>
      <c r="F5" s="168"/>
    </row>
    <row r="6" spans="1:6" ht="16.5">
      <c r="A6" s="168"/>
      <c r="B6" s="3" t="s">
        <v>17</v>
      </c>
      <c r="C6" s="101" t="s">
        <v>141</v>
      </c>
      <c r="D6" s="4" t="s">
        <v>18</v>
      </c>
      <c r="E6" s="103" t="s">
        <v>25</v>
      </c>
      <c r="F6" s="168"/>
    </row>
    <row r="7" spans="1:6" ht="16.5">
      <c r="A7" s="168"/>
      <c r="B7" s="3" t="s">
        <v>19</v>
      </c>
      <c r="C7" s="5">
        <f>'T1'!A3</f>
        <v>35</v>
      </c>
      <c r="D7" s="4" t="s">
        <v>20</v>
      </c>
      <c r="E7" s="104" t="s">
        <v>139</v>
      </c>
      <c r="F7" s="168"/>
    </row>
    <row r="8" spans="1:6" ht="16.5">
      <c r="A8" s="168"/>
      <c r="B8" s="3"/>
      <c r="C8" s="6"/>
      <c r="D8" s="4"/>
      <c r="E8" s="7"/>
      <c r="F8" s="168"/>
    </row>
    <row r="9" spans="1:6" ht="16.5">
      <c r="A9" s="168"/>
      <c r="B9" s="179" t="s">
        <v>21</v>
      </c>
      <c r="C9" s="180"/>
      <c r="D9" s="4" t="s">
        <v>22</v>
      </c>
      <c r="E9" s="102" t="s">
        <v>30</v>
      </c>
      <c r="F9" s="168"/>
    </row>
    <row r="10" spans="1:6" ht="17.25" thickBot="1">
      <c r="A10" s="168"/>
      <c r="B10" s="8" t="s">
        <v>27</v>
      </c>
      <c r="C10" s="9" t="s">
        <v>118</v>
      </c>
      <c r="D10" s="10"/>
      <c r="E10" s="11"/>
      <c r="F10" s="168"/>
    </row>
    <row r="11" spans="1:6" ht="16.5" customHeight="1" thickTop="1">
      <c r="A11" s="168"/>
      <c r="B11" s="8" t="s">
        <v>28</v>
      </c>
      <c r="C11" s="9" t="s">
        <v>119</v>
      </c>
      <c r="D11" s="181"/>
      <c r="E11" s="182"/>
      <c r="F11" s="168"/>
    </row>
    <row r="12" spans="1:6" ht="15.75" customHeight="1">
      <c r="A12" s="168"/>
      <c r="B12" s="8" t="s">
        <v>29</v>
      </c>
      <c r="C12" s="9" t="s">
        <v>120</v>
      </c>
      <c r="D12" s="183"/>
      <c r="E12" s="184"/>
      <c r="F12" s="168"/>
    </row>
    <row r="13" spans="1:6" ht="15.75" customHeight="1">
      <c r="A13" s="168"/>
      <c r="B13" s="8" t="s">
        <v>23</v>
      </c>
      <c r="C13" s="9"/>
      <c r="D13" s="183"/>
      <c r="E13" s="184"/>
      <c r="F13" s="168"/>
    </row>
    <row r="14" spans="1:6" ht="16.5" customHeight="1">
      <c r="A14" s="168"/>
      <c r="B14" s="8" t="s">
        <v>24</v>
      </c>
      <c r="C14" s="9"/>
      <c r="D14" s="183"/>
      <c r="E14" s="184"/>
      <c r="F14" s="168"/>
    </row>
    <row r="15" spans="1:6" ht="17.25" thickBot="1">
      <c r="A15" s="168"/>
      <c r="B15" s="12"/>
      <c r="C15" s="13"/>
      <c r="D15" s="185"/>
      <c r="E15" s="186"/>
      <c r="F15" s="168"/>
    </row>
    <row r="16" spans="1:6" ht="5.25" customHeight="1" thickTop="1">
      <c r="A16" s="1"/>
      <c r="B16" s="166"/>
      <c r="C16" s="166"/>
      <c r="D16" s="166"/>
      <c r="E16" s="166"/>
      <c r="F16" s="1"/>
    </row>
    <row r="17" spans="1:6" ht="13.9" hidden="1" customHeight="1">
      <c r="A17" s="1"/>
      <c r="B17" s="17"/>
      <c r="C17" s="17"/>
      <c r="D17" s="17"/>
      <c r="E17" s="17"/>
      <c r="F17" s="1"/>
    </row>
    <row r="18" spans="1:6" ht="13.9" hidden="1" customHeight="1">
      <c r="A18" s="1"/>
      <c r="B18" s="17"/>
      <c r="C18" s="17"/>
      <c r="D18" s="17"/>
      <c r="E18" s="17"/>
      <c r="F18" s="1"/>
    </row>
    <row r="19" spans="1:6" ht="13.9" hidden="1" customHeight="1">
      <c r="A19" s="1"/>
      <c r="B19" s="17"/>
      <c r="C19" s="17"/>
      <c r="D19" s="17"/>
      <c r="E19" s="17"/>
      <c r="F19" s="1"/>
    </row>
    <row r="20" spans="1:6" ht="13.9" hidden="1" customHeight="1">
      <c r="A20" s="1"/>
      <c r="B20" s="17"/>
      <c r="C20" s="17"/>
      <c r="D20" s="17"/>
      <c r="E20" s="17"/>
      <c r="F20" s="1"/>
    </row>
    <row r="21" spans="1:6" ht="13.9" hidden="1" customHeight="1">
      <c r="A21" s="1"/>
      <c r="B21" s="17"/>
      <c r="C21" s="17"/>
      <c r="D21" s="17"/>
      <c r="E21" s="17"/>
      <c r="F21" s="1"/>
    </row>
    <row r="22" spans="1:6" ht="13.9" hidden="1" customHeight="1">
      <c r="A22" s="1"/>
      <c r="B22" s="17"/>
      <c r="C22" s="17"/>
      <c r="D22" s="17"/>
      <c r="E22" s="17"/>
      <c r="F22" s="1"/>
    </row>
    <row r="23" spans="1:6" ht="13.9" hidden="1" customHeight="1">
      <c r="A23" s="1"/>
      <c r="B23" s="17"/>
      <c r="C23" s="17"/>
      <c r="D23" s="17"/>
      <c r="E23" s="17"/>
      <c r="F23" s="1"/>
    </row>
    <row r="24" spans="1:6" ht="5.25" hidden="1" customHeight="1">
      <c r="A24" s="1"/>
      <c r="B24" s="14"/>
      <c r="C24" s="14"/>
      <c r="D24" s="14"/>
      <c r="E24" s="1"/>
      <c r="F24" s="1"/>
    </row>
    <row r="25" spans="1:6" ht="16.5" hidden="1">
      <c r="A25" s="167"/>
      <c r="B25" s="167"/>
      <c r="C25" s="167"/>
      <c r="D25" s="167"/>
      <c r="E25" s="167"/>
      <c r="F25" s="167"/>
    </row>
    <row r="26" spans="1:6" ht="3.75" hidden="1" customHeight="1">
      <c r="A26" s="167"/>
      <c r="B26" s="167"/>
      <c r="C26" s="167"/>
      <c r="D26" s="167"/>
      <c r="E26" s="167"/>
      <c r="F26" s="167"/>
    </row>
    <row r="29" spans="1:6" ht="16.5" hidden="1">
      <c r="B29" s="2" t="s">
        <v>16</v>
      </c>
    </row>
    <row r="30" spans="1:6" ht="16.5" hidden="1">
      <c r="B30" s="2" t="s">
        <v>31</v>
      </c>
    </row>
    <row r="31" spans="1:6" ht="16.5" hidden="1">
      <c r="B31" s="2" t="s">
        <v>32</v>
      </c>
    </row>
    <row r="32" spans="1:6" ht="16.5" hidden="1">
      <c r="B32" s="2" t="s">
        <v>33</v>
      </c>
    </row>
    <row r="33" spans="2:2" ht="16.5" hidden="1">
      <c r="B33" s="2" t="s">
        <v>34</v>
      </c>
    </row>
    <row r="34" spans="2:2" ht="16.5" hidden="1">
      <c r="B34" s="2" t="s">
        <v>35</v>
      </c>
    </row>
    <row r="35" spans="2:2" ht="16.5" hidden="1">
      <c r="B35" s="2" t="s">
        <v>36</v>
      </c>
    </row>
    <row r="36" spans="2:2" ht="16.5" hidden="1">
      <c r="B36" s="2" t="s">
        <v>37</v>
      </c>
    </row>
    <row r="37" spans="2:2" ht="16.5" hidden="1">
      <c r="B37" s="2" t="s">
        <v>38</v>
      </c>
    </row>
    <row r="38" spans="2:2" ht="16.5" hidden="1">
      <c r="B38" s="2" t="s">
        <v>39</v>
      </c>
    </row>
    <row r="39" spans="2:2" ht="16.5" hidden="1">
      <c r="B39" s="2" t="s">
        <v>40</v>
      </c>
    </row>
    <row r="40" spans="2:2" ht="16.5" hidden="1">
      <c r="B40" s="2" t="s">
        <v>41</v>
      </c>
    </row>
    <row r="41" spans="2:2" ht="16.5" hidden="1">
      <c r="B41" s="2" t="s">
        <v>42</v>
      </c>
    </row>
    <row r="42" spans="2:2" ht="16.5" hidden="1">
      <c r="B42" s="2" t="s">
        <v>43</v>
      </c>
    </row>
    <row r="43" spans="2:2" ht="16.5" hidden="1">
      <c r="B43" s="2">
        <v>0</v>
      </c>
    </row>
    <row r="44" spans="2:2" ht="16.5" hidden="1">
      <c r="B44" s="2">
        <v>0</v>
      </c>
    </row>
    <row r="49" ht="16.5" hidden="1"/>
    <row r="50" ht="16.5" hidden="1"/>
    <row r="51" ht="16.5" hidden="1"/>
    <row r="52" ht="16.5" hidden="1"/>
    <row r="53" ht="16.5" hidden="1"/>
    <row r="54" ht="16.5" hidden="1"/>
    <row r="55" ht="16.5" hidden="1"/>
    <row r="56" ht="16.5" hidden="1"/>
    <row r="57" ht="16.5" hidden="1"/>
    <row r="58" ht="16.5" hidden="1"/>
    <row r="59" ht="16.5" hidden="1"/>
    <row r="60" ht="16.5" hidden="1"/>
    <row r="61" ht="16.5" hidden="1"/>
    <row r="62" ht="16.5" hidden="1"/>
    <row r="63" ht="16.5" hidden="1"/>
    <row r="64" ht="16.5" hidden="1"/>
    <row r="65" ht="16.5" hidden="1"/>
    <row r="66" ht="16.5" hidden="1"/>
    <row r="67" ht="16.5" hidden="1"/>
    <row r="68" ht="16.5" hidden="1"/>
    <row r="69" ht="16.5" hidden="1"/>
    <row r="70" ht="16.5" hidden="1"/>
    <row r="71" ht="16.5" hidden="1"/>
    <row r="72" ht="16.5" hidden="1"/>
    <row r="73" ht="16.5" hidden="1"/>
    <row r="74" ht="16.5" hidden="1"/>
    <row r="75" ht="16.5" hidden="1"/>
    <row r="76" ht="16.5" hidden="1"/>
    <row r="77" ht="16.5" hidden="1"/>
    <row r="78" ht="16.5" hidden="1"/>
    <row r="79" ht="16.5" hidden="1"/>
    <row r="80" ht="16.5" hidden="1"/>
    <row r="81" ht="16.5" hidden="1"/>
    <row r="82" ht="16.5" hidden="1"/>
    <row r="83" ht="16.5" hidden="1"/>
    <row r="84" ht="16.5" hidden="1"/>
    <row r="85" ht="16.5" hidden="1"/>
    <row r="86" ht="16.5" hidden="1"/>
    <row r="87" ht="16.5" hidden="1"/>
    <row r="88" ht="16.5" hidden="1"/>
    <row r="89" ht="16.5" hidden="1"/>
    <row r="90" ht="16.5" hidden="1"/>
    <row r="91" ht="16.5" hidden="1"/>
    <row r="92" ht="16.5" hidden="1"/>
    <row r="93" ht="16.5" hidden="1"/>
    <row r="94" ht="16.5" hidden="1"/>
    <row r="95" ht="16.5" hidden="1"/>
    <row r="96" ht="16.5" hidden="1"/>
  </sheetData>
  <sheetProtection password="9E50" sheet="1" objects="1" scenarios="1" selectLockedCells="1"/>
  <mergeCells count="10">
    <mergeCell ref="B16:E16"/>
    <mergeCell ref="A25:F26"/>
    <mergeCell ref="B1:E1"/>
    <mergeCell ref="A2:A15"/>
    <mergeCell ref="B2:E2"/>
    <mergeCell ref="F2:F15"/>
    <mergeCell ref="B3:E3"/>
    <mergeCell ref="B4:E4"/>
    <mergeCell ref="B9:C9"/>
    <mergeCell ref="D11:E15"/>
  </mergeCells>
  <conditionalFormatting sqref="E7">
    <cfRule type="expression" dxfId="7" priority="1">
      <formula>E7&lt;&gt;0</formula>
    </cfRule>
  </conditionalFormatting>
  <dataValidations count="2">
    <dataValidation allowBlank="1" showInputMessage="1" showErrorMessage="1" errorTitle="NOTAS" error="ESPECIALIZACIÓN NO ENCONTRADA" sqref="E7"/>
    <dataValidation allowBlank="1" showInputMessage="1" showErrorMessage="1" promptTitle="Ofic_Virtual_Docente" prompt="Ingrese la fecha en el siguiente formato: 22 de julio del 2024" sqref="C10:C14"/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E4C"/>
  </sheetPr>
  <dimension ref="A1:AV100"/>
  <sheetViews>
    <sheetView showGridLines="0"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A53" sqref="A53:XFD53"/>
    </sheetView>
  </sheetViews>
  <sheetFormatPr baseColWidth="10" defaultColWidth="0" defaultRowHeight="0" customHeight="1" zeroHeight="1"/>
  <cols>
    <col min="1" max="1" width="4.140625" style="15" customWidth="1"/>
    <col min="2" max="2" width="14" style="15" customWidth="1"/>
    <col min="3" max="3" width="43.5703125" style="15" customWidth="1"/>
    <col min="4" max="4" width="8.28515625" style="15" customWidth="1"/>
    <col min="5" max="5" width="5.7109375" style="15" customWidth="1"/>
    <col min="6" max="6" width="6.5703125" style="15" customWidth="1"/>
    <col min="7" max="7" width="4.7109375" style="15" customWidth="1"/>
    <col min="8" max="8" width="6.7109375" style="15" customWidth="1"/>
    <col min="9" max="9" width="8.7109375" style="15" customWidth="1"/>
    <col min="10" max="10" width="5.28515625" style="15" customWidth="1"/>
    <col min="11" max="11" width="8.7109375" style="15" customWidth="1"/>
    <col min="12" max="12" width="5.7109375" style="15" customWidth="1"/>
    <col min="13" max="13" width="6.7109375" style="15" customWidth="1"/>
    <col min="14" max="14" width="5.85546875" style="15" customWidth="1"/>
    <col min="15" max="15" width="4.7109375" style="15" customWidth="1"/>
    <col min="16" max="16" width="7.85546875" style="15" customWidth="1"/>
    <col min="17" max="17" width="4.42578125" style="15" customWidth="1"/>
    <col min="18" max="19" width="6.5703125" style="15" customWidth="1"/>
    <col min="20" max="20" width="5.7109375" style="15" customWidth="1"/>
    <col min="21" max="21" width="7.85546875" style="15" customWidth="1"/>
    <col min="22" max="22" width="2.42578125" style="15" customWidth="1"/>
    <col min="23" max="48" width="0" style="15" hidden="1" customWidth="1"/>
    <col min="49" max="16384" width="14.42578125" style="15" hidden="1"/>
  </cols>
  <sheetData>
    <row r="1" spans="1:27" ht="15" customHeight="1"/>
    <row r="2" spans="1:27" ht="15" customHeight="1"/>
    <row r="3" spans="1:27" ht="15" customHeight="1" thickBot="1">
      <c r="A3" s="27">
        <f>MAX(A8:A52)</f>
        <v>35</v>
      </c>
    </row>
    <row r="4" spans="1:27" ht="27.75" customHeight="1" thickBot="1">
      <c r="A4" s="189" t="s">
        <v>140</v>
      </c>
      <c r="B4" s="190"/>
      <c r="C4" s="191"/>
      <c r="D4" s="205" t="s">
        <v>133</v>
      </c>
      <c r="E4" s="206"/>
      <c r="F4" s="206"/>
      <c r="G4" s="206"/>
      <c r="H4" s="206"/>
      <c r="I4" s="206"/>
      <c r="J4" s="206"/>
      <c r="K4" s="206"/>
      <c r="L4" s="206"/>
      <c r="M4" s="206"/>
      <c r="N4" s="207"/>
      <c r="O4" s="207"/>
      <c r="P4" s="207"/>
      <c r="Q4" s="207"/>
      <c r="R4" s="207"/>
      <c r="S4" s="207"/>
      <c r="T4" s="207"/>
      <c r="U4" s="197" t="s">
        <v>112</v>
      </c>
    </row>
    <row r="5" spans="1:27" ht="34.5" customHeight="1">
      <c r="A5" s="187" t="s">
        <v>123</v>
      </c>
      <c r="B5" s="188"/>
      <c r="C5" s="188"/>
      <c r="D5" s="212" t="s">
        <v>3</v>
      </c>
      <c r="E5" s="213"/>
      <c r="F5" s="213"/>
      <c r="G5" s="213"/>
      <c r="H5" s="213"/>
      <c r="I5" s="213"/>
      <c r="J5" s="213"/>
      <c r="K5" s="213"/>
      <c r="L5" s="213"/>
      <c r="M5" s="214"/>
      <c r="N5" s="203" t="s">
        <v>4</v>
      </c>
      <c r="O5" s="199">
        <v>0.05</v>
      </c>
      <c r="P5" s="203" t="s">
        <v>5</v>
      </c>
      <c r="Q5" s="199">
        <v>0.05</v>
      </c>
      <c r="R5" s="201" t="s">
        <v>14</v>
      </c>
      <c r="S5" s="201" t="s">
        <v>121</v>
      </c>
      <c r="T5" s="208" t="s">
        <v>124</v>
      </c>
      <c r="U5" s="198"/>
    </row>
    <row r="6" spans="1:27" ht="30" customHeight="1">
      <c r="A6" s="187"/>
      <c r="B6" s="188"/>
      <c r="C6" s="188"/>
      <c r="D6" s="210" t="s">
        <v>125</v>
      </c>
      <c r="E6" s="211"/>
      <c r="F6" s="211"/>
      <c r="G6" s="211"/>
      <c r="H6" s="211"/>
      <c r="I6" s="192" t="s">
        <v>126</v>
      </c>
      <c r="J6" s="192"/>
      <c r="K6" s="192"/>
      <c r="L6" s="192"/>
      <c r="M6" s="193"/>
      <c r="N6" s="204"/>
      <c r="O6" s="200"/>
      <c r="P6" s="204"/>
      <c r="Q6" s="200"/>
      <c r="R6" s="202"/>
      <c r="S6" s="201"/>
      <c r="T6" s="209"/>
      <c r="U6" s="198"/>
    </row>
    <row r="7" spans="1:27" ht="99" customHeight="1">
      <c r="A7" s="139" t="s">
        <v>7</v>
      </c>
      <c r="B7" s="139" t="s">
        <v>8</v>
      </c>
      <c r="C7" s="139" t="s">
        <v>9</v>
      </c>
      <c r="D7" s="123" t="s">
        <v>13</v>
      </c>
      <c r="E7" s="131">
        <v>0.2</v>
      </c>
      <c r="F7" s="123" t="s">
        <v>10</v>
      </c>
      <c r="G7" s="131">
        <v>0.2</v>
      </c>
      <c r="H7" s="124" t="s">
        <v>110</v>
      </c>
      <c r="I7" s="126" t="s">
        <v>11</v>
      </c>
      <c r="J7" s="129">
        <v>0.3</v>
      </c>
      <c r="K7" s="126" t="s">
        <v>12</v>
      </c>
      <c r="L7" s="129">
        <v>0.2</v>
      </c>
      <c r="M7" s="134" t="s">
        <v>111</v>
      </c>
      <c r="N7" s="204"/>
      <c r="O7" s="200"/>
      <c r="P7" s="204"/>
      <c r="Q7" s="200"/>
      <c r="R7" s="202"/>
      <c r="S7" s="201"/>
      <c r="T7" s="209"/>
      <c r="U7" s="198"/>
    </row>
    <row r="8" spans="1:27" ht="16.5">
      <c r="A8" s="22">
        <v>1</v>
      </c>
      <c r="B8" s="16">
        <v>1</v>
      </c>
      <c r="C8" s="16" t="s">
        <v>109</v>
      </c>
      <c r="D8" s="120">
        <v>10</v>
      </c>
      <c r="E8" s="130">
        <f>IF(D8="","",TRUNC(D8*0.2,2))</f>
        <v>2</v>
      </c>
      <c r="F8" s="120">
        <v>10</v>
      </c>
      <c r="G8" s="130">
        <f>IF(F8="","",TRUNC(F8*0.2,2))</f>
        <v>2</v>
      </c>
      <c r="H8" s="125">
        <f>SUM(E8,G8)</f>
        <v>4</v>
      </c>
      <c r="I8" s="120">
        <v>10</v>
      </c>
      <c r="J8" s="130">
        <f>IF(I8="","",TRUNC(I8*0.3,2))</f>
        <v>3</v>
      </c>
      <c r="K8" s="120">
        <v>10</v>
      </c>
      <c r="L8" s="130">
        <f>IF(K8="","",TRUNC(K8*0.2,2))</f>
        <v>2</v>
      </c>
      <c r="M8" s="128">
        <f>IF($B8="","",SUM(J8,L8))</f>
        <v>5</v>
      </c>
      <c r="N8" s="120">
        <v>10</v>
      </c>
      <c r="O8" s="132">
        <f>IF(N8="","",TRUNC(N8*0.05,2))</f>
        <v>0.5</v>
      </c>
      <c r="P8" s="120">
        <v>10</v>
      </c>
      <c r="Q8" s="132">
        <f>IF(P8="","",TRUNC(P8*0.05,2))</f>
        <v>0.5</v>
      </c>
      <c r="R8" s="158">
        <f t="shared" ref="R8:R52" si="0">IF($B8="","",SUM(H8,M8,O8,Q8))</f>
        <v>10</v>
      </c>
      <c r="S8" s="159" t="str">
        <f>IF(R8="","",IF(R8&gt;=9,"DAR",IF(R8&gt;=7,"AAR",IF(R8&gt;=4,"PAAR","NAR"))))</f>
        <v>DAR</v>
      </c>
      <c r="T8" s="130">
        <f>IF(R8="","",TRUNC(R8*0.3,2))</f>
        <v>3</v>
      </c>
      <c r="U8" s="122" t="s">
        <v>25</v>
      </c>
      <c r="W8" s="18"/>
      <c r="X8" s="194" t="s">
        <v>44</v>
      </c>
      <c r="Y8" s="195"/>
      <c r="Z8" s="196"/>
      <c r="AA8" s="18"/>
    </row>
    <row r="9" spans="1:27" ht="16.5">
      <c r="A9" s="22">
        <f>IF(B9="","",A8+1)</f>
        <v>2</v>
      </c>
      <c r="B9" s="16">
        <v>2</v>
      </c>
      <c r="C9" s="16" t="s">
        <v>113</v>
      </c>
      <c r="D9" s="120">
        <v>4.33</v>
      </c>
      <c r="E9" s="130">
        <f t="shared" ref="E9:E42" si="1">IF(D9="","",TRUNC(D9*0.2,2))</f>
        <v>0.86</v>
      </c>
      <c r="F9" s="120">
        <v>4</v>
      </c>
      <c r="G9" s="130">
        <f t="shared" ref="G9:G42" si="2">IF(F9="","",TRUNC(F9*0.2,2))</f>
        <v>0.8</v>
      </c>
      <c r="H9" s="125">
        <f t="shared" ref="H9:H42" si="3">SUM(E9,G9)</f>
        <v>1.6600000000000001</v>
      </c>
      <c r="I9" s="120">
        <v>5</v>
      </c>
      <c r="J9" s="130">
        <f t="shared" ref="J9:J42" si="4">IF(I9="","",TRUNC(I9*0.3,2))</f>
        <v>1.5</v>
      </c>
      <c r="K9" s="120">
        <v>6</v>
      </c>
      <c r="L9" s="130">
        <f t="shared" ref="L9:L42" si="5">IF(K9="","",TRUNC(K9*0.2,2))</f>
        <v>1.2</v>
      </c>
      <c r="M9" s="128">
        <f t="shared" ref="M9:M41" si="6">IF($B9="","",SUM(J9,L9))</f>
        <v>2.7</v>
      </c>
      <c r="N9" s="120">
        <v>5</v>
      </c>
      <c r="O9" s="132">
        <f t="shared" ref="O9:Q52" si="7">IF(N9="","",TRUNC(N9*0.05,2))</f>
        <v>0.25</v>
      </c>
      <c r="P9" s="120">
        <v>5</v>
      </c>
      <c r="Q9" s="132">
        <f t="shared" si="7"/>
        <v>0.25</v>
      </c>
      <c r="R9" s="158">
        <f t="shared" si="0"/>
        <v>4.8600000000000003</v>
      </c>
      <c r="S9" s="159" t="str">
        <f t="shared" ref="S9:S42" si="8">IF(R9="","",IF(R9&gt;=9,"DAR",IF(R9&gt;=7,"AAR",IF(R9&gt;=4,"PAAR","NAR"))))</f>
        <v>PAAR</v>
      </c>
      <c r="T9" s="130">
        <f t="shared" ref="T9:T52" si="9">IF(R9="","",TRUNC(R9*0.3,2))</f>
        <v>1.45</v>
      </c>
      <c r="U9" s="122" t="s">
        <v>47</v>
      </c>
      <c r="W9" s="19">
        <v>5</v>
      </c>
      <c r="X9" s="20" t="s">
        <v>25</v>
      </c>
      <c r="Y9" s="20" t="s">
        <v>45</v>
      </c>
      <c r="Z9" s="20">
        <v>5</v>
      </c>
      <c r="AA9" s="21" t="s">
        <v>46</v>
      </c>
    </row>
    <row r="10" spans="1:27" ht="16.5">
      <c r="A10" s="22">
        <f t="shared" ref="A10:A52" si="10">IF(B10="","",A9+1)</f>
        <v>3</v>
      </c>
      <c r="B10" s="16">
        <v>3</v>
      </c>
      <c r="C10" s="16" t="s">
        <v>114</v>
      </c>
      <c r="D10" s="120">
        <v>10</v>
      </c>
      <c r="E10" s="130">
        <f t="shared" si="1"/>
        <v>2</v>
      </c>
      <c r="F10" s="120">
        <v>10</v>
      </c>
      <c r="G10" s="130">
        <f t="shared" si="2"/>
        <v>2</v>
      </c>
      <c r="H10" s="125">
        <f t="shared" si="3"/>
        <v>4</v>
      </c>
      <c r="I10" s="120">
        <v>10</v>
      </c>
      <c r="J10" s="130">
        <f t="shared" si="4"/>
        <v>3</v>
      </c>
      <c r="K10" s="120">
        <v>4</v>
      </c>
      <c r="L10" s="130">
        <f t="shared" si="5"/>
        <v>0.8</v>
      </c>
      <c r="M10" s="128">
        <f t="shared" si="6"/>
        <v>3.8</v>
      </c>
      <c r="N10" s="120">
        <v>10</v>
      </c>
      <c r="O10" s="132">
        <f t="shared" si="7"/>
        <v>0.5</v>
      </c>
      <c r="P10" s="120">
        <v>10</v>
      </c>
      <c r="Q10" s="132">
        <f t="shared" si="7"/>
        <v>0.5</v>
      </c>
      <c r="R10" s="158">
        <f t="shared" si="0"/>
        <v>8.8000000000000007</v>
      </c>
      <c r="S10" s="159" t="str">
        <f t="shared" si="8"/>
        <v>AAR</v>
      </c>
      <c r="T10" s="130">
        <f t="shared" si="9"/>
        <v>2.64</v>
      </c>
      <c r="U10" s="122" t="s">
        <v>50</v>
      </c>
      <c r="W10" s="19">
        <v>4</v>
      </c>
      <c r="X10" s="20" t="s">
        <v>47</v>
      </c>
      <c r="Y10" s="20" t="s">
        <v>48</v>
      </c>
      <c r="Z10" s="20">
        <v>4</v>
      </c>
      <c r="AA10" s="21" t="s">
        <v>49</v>
      </c>
    </row>
    <row r="11" spans="1:27" ht="16.5">
      <c r="A11" s="22">
        <f t="shared" si="10"/>
        <v>4</v>
      </c>
      <c r="B11" s="16">
        <v>4</v>
      </c>
      <c r="C11" s="16"/>
      <c r="D11" s="120"/>
      <c r="E11" s="130" t="str">
        <f t="shared" si="1"/>
        <v/>
      </c>
      <c r="F11" s="120"/>
      <c r="G11" s="130" t="str">
        <f t="shared" si="2"/>
        <v/>
      </c>
      <c r="H11" s="125">
        <f t="shared" si="3"/>
        <v>0</v>
      </c>
      <c r="I11" s="120"/>
      <c r="J11" s="130" t="str">
        <f t="shared" si="4"/>
        <v/>
      </c>
      <c r="K11" s="120"/>
      <c r="L11" s="130" t="str">
        <f t="shared" si="5"/>
        <v/>
      </c>
      <c r="M11" s="128">
        <f t="shared" si="6"/>
        <v>0</v>
      </c>
      <c r="N11" s="120"/>
      <c r="O11" s="132" t="str">
        <f t="shared" si="7"/>
        <v/>
      </c>
      <c r="P11" s="120"/>
      <c r="Q11" s="132" t="str">
        <f t="shared" si="7"/>
        <v/>
      </c>
      <c r="R11" s="158">
        <f t="shared" si="0"/>
        <v>0</v>
      </c>
      <c r="S11" s="159" t="str">
        <f t="shared" si="8"/>
        <v>NAR</v>
      </c>
      <c r="T11" s="130">
        <f t="shared" si="9"/>
        <v>0</v>
      </c>
      <c r="U11" s="122"/>
      <c r="W11" s="19">
        <v>3</v>
      </c>
      <c r="X11" s="20" t="s">
        <v>50</v>
      </c>
      <c r="Y11" s="20" t="s">
        <v>51</v>
      </c>
      <c r="Z11" s="20">
        <v>3</v>
      </c>
      <c r="AA11" s="21" t="s">
        <v>52</v>
      </c>
    </row>
    <row r="12" spans="1:27" ht="16.5">
      <c r="A12" s="22">
        <f t="shared" si="10"/>
        <v>5</v>
      </c>
      <c r="B12" s="16">
        <v>5</v>
      </c>
      <c r="C12" s="16"/>
      <c r="D12" s="120"/>
      <c r="E12" s="130" t="str">
        <f t="shared" si="1"/>
        <v/>
      </c>
      <c r="F12" s="120"/>
      <c r="G12" s="130" t="str">
        <f t="shared" si="2"/>
        <v/>
      </c>
      <c r="H12" s="125">
        <f t="shared" si="3"/>
        <v>0</v>
      </c>
      <c r="I12" s="120"/>
      <c r="J12" s="130" t="str">
        <f t="shared" si="4"/>
        <v/>
      </c>
      <c r="K12" s="120"/>
      <c r="L12" s="130" t="str">
        <f t="shared" si="5"/>
        <v/>
      </c>
      <c r="M12" s="128">
        <f t="shared" si="6"/>
        <v>0</v>
      </c>
      <c r="N12" s="120"/>
      <c r="O12" s="132" t="str">
        <f t="shared" si="7"/>
        <v/>
      </c>
      <c r="P12" s="120"/>
      <c r="Q12" s="132" t="str">
        <f t="shared" si="7"/>
        <v/>
      </c>
      <c r="R12" s="158">
        <f t="shared" si="0"/>
        <v>0</v>
      </c>
      <c r="S12" s="159" t="str">
        <f t="shared" si="8"/>
        <v>NAR</v>
      </c>
      <c r="T12" s="130">
        <f t="shared" si="9"/>
        <v>0</v>
      </c>
      <c r="U12" s="122"/>
      <c r="W12" s="19">
        <v>2</v>
      </c>
      <c r="X12" s="20" t="s">
        <v>53</v>
      </c>
      <c r="Y12" s="20" t="s">
        <v>54</v>
      </c>
      <c r="Z12" s="20">
        <v>2</v>
      </c>
      <c r="AA12" s="21" t="s">
        <v>55</v>
      </c>
    </row>
    <row r="13" spans="1:27" ht="16.5">
      <c r="A13" s="22">
        <f t="shared" si="10"/>
        <v>6</v>
      </c>
      <c r="B13" s="16">
        <v>6</v>
      </c>
      <c r="C13" s="16"/>
      <c r="D13" s="120"/>
      <c r="E13" s="130" t="str">
        <f t="shared" si="1"/>
        <v/>
      </c>
      <c r="F13" s="120"/>
      <c r="G13" s="130" t="str">
        <f t="shared" si="2"/>
        <v/>
      </c>
      <c r="H13" s="125">
        <f t="shared" si="3"/>
        <v>0</v>
      </c>
      <c r="I13" s="120"/>
      <c r="J13" s="130" t="str">
        <f t="shared" si="4"/>
        <v/>
      </c>
      <c r="K13" s="120"/>
      <c r="L13" s="130" t="str">
        <f t="shared" si="5"/>
        <v/>
      </c>
      <c r="M13" s="128">
        <f t="shared" si="6"/>
        <v>0</v>
      </c>
      <c r="N13" s="120"/>
      <c r="O13" s="132" t="str">
        <f t="shared" si="7"/>
        <v/>
      </c>
      <c r="P13" s="120"/>
      <c r="Q13" s="132" t="str">
        <f t="shared" si="7"/>
        <v/>
      </c>
      <c r="R13" s="158">
        <f t="shared" si="0"/>
        <v>0</v>
      </c>
      <c r="S13" s="159" t="str">
        <f t="shared" si="8"/>
        <v>NAR</v>
      </c>
      <c r="T13" s="130">
        <f t="shared" si="9"/>
        <v>0</v>
      </c>
      <c r="U13" s="122"/>
      <c r="W13" s="19">
        <v>1</v>
      </c>
      <c r="X13" s="20" t="s">
        <v>56</v>
      </c>
      <c r="Y13" s="20" t="s">
        <v>57</v>
      </c>
      <c r="Z13" s="20">
        <v>1</v>
      </c>
      <c r="AA13" s="21" t="s">
        <v>58</v>
      </c>
    </row>
    <row r="14" spans="1:27" ht="16.5">
      <c r="A14" s="22">
        <f t="shared" si="10"/>
        <v>7</v>
      </c>
      <c r="B14" s="16">
        <v>7</v>
      </c>
      <c r="C14" s="16"/>
      <c r="D14" s="120"/>
      <c r="E14" s="130" t="str">
        <f t="shared" si="1"/>
        <v/>
      </c>
      <c r="F14" s="120"/>
      <c r="G14" s="130" t="str">
        <f t="shared" si="2"/>
        <v/>
      </c>
      <c r="H14" s="125">
        <f t="shared" si="3"/>
        <v>0</v>
      </c>
      <c r="I14" s="120"/>
      <c r="J14" s="130" t="str">
        <f t="shared" si="4"/>
        <v/>
      </c>
      <c r="K14" s="120"/>
      <c r="L14" s="130" t="str">
        <f t="shared" si="5"/>
        <v/>
      </c>
      <c r="M14" s="128">
        <f t="shared" si="6"/>
        <v>0</v>
      </c>
      <c r="N14" s="120"/>
      <c r="O14" s="132" t="str">
        <f t="shared" si="7"/>
        <v/>
      </c>
      <c r="P14" s="120"/>
      <c r="Q14" s="132" t="str">
        <f t="shared" si="7"/>
        <v/>
      </c>
      <c r="R14" s="158">
        <f t="shared" si="0"/>
        <v>0</v>
      </c>
      <c r="S14" s="159" t="str">
        <f t="shared" si="8"/>
        <v>NAR</v>
      </c>
      <c r="T14" s="130">
        <f t="shared" si="9"/>
        <v>0</v>
      </c>
      <c r="U14" s="122"/>
    </row>
    <row r="15" spans="1:27" ht="16.5">
      <c r="A15" s="22">
        <f t="shared" si="10"/>
        <v>8</v>
      </c>
      <c r="B15" s="16">
        <v>8</v>
      </c>
      <c r="C15" s="16"/>
      <c r="D15" s="120"/>
      <c r="E15" s="130" t="str">
        <f t="shared" si="1"/>
        <v/>
      </c>
      <c r="F15" s="120"/>
      <c r="G15" s="130" t="str">
        <f t="shared" si="2"/>
        <v/>
      </c>
      <c r="H15" s="125">
        <f t="shared" si="3"/>
        <v>0</v>
      </c>
      <c r="I15" s="120"/>
      <c r="J15" s="130" t="str">
        <f t="shared" si="4"/>
        <v/>
      </c>
      <c r="K15" s="120"/>
      <c r="L15" s="130" t="str">
        <f t="shared" si="5"/>
        <v/>
      </c>
      <c r="M15" s="128">
        <f t="shared" si="6"/>
        <v>0</v>
      </c>
      <c r="N15" s="120"/>
      <c r="O15" s="132" t="str">
        <f t="shared" si="7"/>
        <v/>
      </c>
      <c r="P15" s="120"/>
      <c r="Q15" s="132" t="str">
        <f t="shared" si="7"/>
        <v/>
      </c>
      <c r="R15" s="158">
        <f t="shared" si="0"/>
        <v>0</v>
      </c>
      <c r="S15" s="159" t="str">
        <f t="shared" si="8"/>
        <v>NAR</v>
      </c>
      <c r="T15" s="130">
        <f t="shared" si="9"/>
        <v>0</v>
      </c>
      <c r="U15" s="122"/>
    </row>
    <row r="16" spans="1:27" ht="16.5">
      <c r="A16" s="22">
        <f t="shared" si="10"/>
        <v>9</v>
      </c>
      <c r="B16" s="16">
        <v>9</v>
      </c>
      <c r="C16" s="16"/>
      <c r="D16" s="120"/>
      <c r="E16" s="130" t="str">
        <f t="shared" si="1"/>
        <v/>
      </c>
      <c r="F16" s="120"/>
      <c r="G16" s="130" t="str">
        <f t="shared" si="2"/>
        <v/>
      </c>
      <c r="H16" s="125">
        <f t="shared" si="3"/>
        <v>0</v>
      </c>
      <c r="I16" s="120"/>
      <c r="J16" s="130" t="str">
        <f t="shared" si="4"/>
        <v/>
      </c>
      <c r="K16" s="120"/>
      <c r="L16" s="130" t="str">
        <f t="shared" si="5"/>
        <v/>
      </c>
      <c r="M16" s="128">
        <f t="shared" si="6"/>
        <v>0</v>
      </c>
      <c r="N16" s="120"/>
      <c r="O16" s="132" t="str">
        <f t="shared" si="7"/>
        <v/>
      </c>
      <c r="P16" s="120"/>
      <c r="Q16" s="132" t="str">
        <f t="shared" si="7"/>
        <v/>
      </c>
      <c r="R16" s="158">
        <f t="shared" si="0"/>
        <v>0</v>
      </c>
      <c r="S16" s="159" t="str">
        <f t="shared" si="8"/>
        <v>NAR</v>
      </c>
      <c r="T16" s="130">
        <f t="shared" si="9"/>
        <v>0</v>
      </c>
      <c r="U16" s="122"/>
    </row>
    <row r="17" spans="1:21" ht="16.5">
      <c r="A17" s="22">
        <f t="shared" si="10"/>
        <v>10</v>
      </c>
      <c r="B17" s="16">
        <v>10</v>
      </c>
      <c r="C17" s="16"/>
      <c r="D17" s="120"/>
      <c r="E17" s="130" t="str">
        <f t="shared" si="1"/>
        <v/>
      </c>
      <c r="F17" s="120"/>
      <c r="G17" s="130" t="str">
        <f t="shared" si="2"/>
        <v/>
      </c>
      <c r="H17" s="125">
        <f t="shared" si="3"/>
        <v>0</v>
      </c>
      <c r="I17" s="120"/>
      <c r="J17" s="130" t="str">
        <f t="shared" si="4"/>
        <v/>
      </c>
      <c r="K17" s="120"/>
      <c r="L17" s="130" t="str">
        <f t="shared" si="5"/>
        <v/>
      </c>
      <c r="M17" s="128">
        <f t="shared" si="6"/>
        <v>0</v>
      </c>
      <c r="N17" s="120"/>
      <c r="O17" s="132" t="str">
        <f t="shared" si="7"/>
        <v/>
      </c>
      <c r="P17" s="120"/>
      <c r="Q17" s="132" t="str">
        <f t="shared" si="7"/>
        <v/>
      </c>
      <c r="R17" s="158">
        <f t="shared" si="0"/>
        <v>0</v>
      </c>
      <c r="S17" s="159" t="str">
        <f t="shared" si="8"/>
        <v>NAR</v>
      </c>
      <c r="T17" s="130">
        <f t="shared" si="9"/>
        <v>0</v>
      </c>
      <c r="U17" s="122"/>
    </row>
    <row r="18" spans="1:21" ht="16.5">
      <c r="A18" s="22">
        <f t="shared" si="10"/>
        <v>11</v>
      </c>
      <c r="B18" s="16">
        <v>11</v>
      </c>
      <c r="C18" s="16"/>
      <c r="D18" s="120"/>
      <c r="E18" s="130" t="str">
        <f t="shared" si="1"/>
        <v/>
      </c>
      <c r="F18" s="120"/>
      <c r="G18" s="130" t="str">
        <f t="shared" si="2"/>
        <v/>
      </c>
      <c r="H18" s="125">
        <f t="shared" si="3"/>
        <v>0</v>
      </c>
      <c r="I18" s="120"/>
      <c r="J18" s="130" t="str">
        <f t="shared" si="4"/>
        <v/>
      </c>
      <c r="K18" s="120"/>
      <c r="L18" s="130" t="str">
        <f t="shared" si="5"/>
        <v/>
      </c>
      <c r="M18" s="128">
        <f t="shared" si="6"/>
        <v>0</v>
      </c>
      <c r="N18" s="120"/>
      <c r="O18" s="132" t="str">
        <f t="shared" si="7"/>
        <v/>
      </c>
      <c r="P18" s="120"/>
      <c r="Q18" s="132" t="str">
        <f t="shared" si="7"/>
        <v/>
      </c>
      <c r="R18" s="158">
        <f t="shared" si="0"/>
        <v>0</v>
      </c>
      <c r="S18" s="159" t="str">
        <f t="shared" si="8"/>
        <v>NAR</v>
      </c>
      <c r="T18" s="130">
        <f t="shared" si="9"/>
        <v>0</v>
      </c>
      <c r="U18" s="122"/>
    </row>
    <row r="19" spans="1:21" ht="16.5">
      <c r="A19" s="22">
        <f t="shared" si="10"/>
        <v>12</v>
      </c>
      <c r="B19" s="16">
        <v>12</v>
      </c>
      <c r="C19" s="16"/>
      <c r="D19" s="120"/>
      <c r="E19" s="130" t="str">
        <f t="shared" si="1"/>
        <v/>
      </c>
      <c r="F19" s="120"/>
      <c r="G19" s="130" t="str">
        <f t="shared" si="2"/>
        <v/>
      </c>
      <c r="H19" s="125">
        <f t="shared" si="3"/>
        <v>0</v>
      </c>
      <c r="I19" s="120"/>
      <c r="J19" s="130" t="str">
        <f t="shared" si="4"/>
        <v/>
      </c>
      <c r="K19" s="120"/>
      <c r="L19" s="130" t="str">
        <f t="shared" si="5"/>
        <v/>
      </c>
      <c r="M19" s="128">
        <f t="shared" si="6"/>
        <v>0</v>
      </c>
      <c r="N19" s="120"/>
      <c r="O19" s="132" t="str">
        <f t="shared" si="7"/>
        <v/>
      </c>
      <c r="P19" s="120"/>
      <c r="Q19" s="132" t="str">
        <f t="shared" si="7"/>
        <v/>
      </c>
      <c r="R19" s="158">
        <f t="shared" si="0"/>
        <v>0</v>
      </c>
      <c r="S19" s="159" t="str">
        <f t="shared" si="8"/>
        <v>NAR</v>
      </c>
      <c r="T19" s="130">
        <f t="shared" si="9"/>
        <v>0</v>
      </c>
      <c r="U19" s="122"/>
    </row>
    <row r="20" spans="1:21" ht="16.5">
      <c r="A20" s="22">
        <f t="shared" si="10"/>
        <v>13</v>
      </c>
      <c r="B20" s="16">
        <v>13</v>
      </c>
      <c r="C20" s="16"/>
      <c r="D20" s="120"/>
      <c r="E20" s="130" t="str">
        <f t="shared" si="1"/>
        <v/>
      </c>
      <c r="F20" s="120"/>
      <c r="G20" s="130" t="str">
        <f t="shared" si="2"/>
        <v/>
      </c>
      <c r="H20" s="125">
        <f t="shared" si="3"/>
        <v>0</v>
      </c>
      <c r="I20" s="120"/>
      <c r="J20" s="130" t="str">
        <f t="shared" si="4"/>
        <v/>
      </c>
      <c r="K20" s="120"/>
      <c r="L20" s="130" t="str">
        <f t="shared" si="5"/>
        <v/>
      </c>
      <c r="M20" s="128">
        <f t="shared" si="6"/>
        <v>0</v>
      </c>
      <c r="N20" s="120"/>
      <c r="O20" s="132" t="str">
        <f t="shared" si="7"/>
        <v/>
      </c>
      <c r="P20" s="120"/>
      <c r="Q20" s="132" t="str">
        <f t="shared" si="7"/>
        <v/>
      </c>
      <c r="R20" s="158">
        <f t="shared" si="0"/>
        <v>0</v>
      </c>
      <c r="S20" s="159" t="str">
        <f t="shared" si="8"/>
        <v>NAR</v>
      </c>
      <c r="T20" s="130">
        <f t="shared" si="9"/>
        <v>0</v>
      </c>
      <c r="U20" s="122"/>
    </row>
    <row r="21" spans="1:21" ht="15.75" customHeight="1">
      <c r="A21" s="22">
        <f t="shared" si="10"/>
        <v>14</v>
      </c>
      <c r="B21" s="16">
        <v>14</v>
      </c>
      <c r="C21" s="16"/>
      <c r="D21" s="120"/>
      <c r="E21" s="130" t="str">
        <f t="shared" si="1"/>
        <v/>
      </c>
      <c r="F21" s="120"/>
      <c r="G21" s="130" t="str">
        <f t="shared" si="2"/>
        <v/>
      </c>
      <c r="H21" s="125">
        <f t="shared" si="3"/>
        <v>0</v>
      </c>
      <c r="I21" s="120"/>
      <c r="J21" s="130" t="str">
        <f t="shared" si="4"/>
        <v/>
      </c>
      <c r="K21" s="120"/>
      <c r="L21" s="130" t="str">
        <f t="shared" si="5"/>
        <v/>
      </c>
      <c r="M21" s="128">
        <f t="shared" si="6"/>
        <v>0</v>
      </c>
      <c r="N21" s="120"/>
      <c r="O21" s="132" t="str">
        <f t="shared" si="7"/>
        <v/>
      </c>
      <c r="P21" s="120"/>
      <c r="Q21" s="132" t="str">
        <f t="shared" si="7"/>
        <v/>
      </c>
      <c r="R21" s="158">
        <f t="shared" si="0"/>
        <v>0</v>
      </c>
      <c r="S21" s="159" t="str">
        <f t="shared" si="8"/>
        <v>NAR</v>
      </c>
      <c r="T21" s="130">
        <f t="shared" si="9"/>
        <v>0</v>
      </c>
      <c r="U21" s="122"/>
    </row>
    <row r="22" spans="1:21" ht="15.75" customHeight="1">
      <c r="A22" s="22">
        <f t="shared" si="10"/>
        <v>15</v>
      </c>
      <c r="B22" s="16">
        <v>15</v>
      </c>
      <c r="C22" s="16"/>
      <c r="D22" s="120"/>
      <c r="E22" s="130" t="str">
        <f t="shared" si="1"/>
        <v/>
      </c>
      <c r="F22" s="120"/>
      <c r="G22" s="130" t="str">
        <f t="shared" si="2"/>
        <v/>
      </c>
      <c r="H22" s="125">
        <f t="shared" si="3"/>
        <v>0</v>
      </c>
      <c r="I22" s="120"/>
      <c r="J22" s="130" t="str">
        <f t="shared" si="4"/>
        <v/>
      </c>
      <c r="K22" s="120"/>
      <c r="L22" s="130" t="str">
        <f t="shared" si="5"/>
        <v/>
      </c>
      <c r="M22" s="128">
        <f t="shared" si="6"/>
        <v>0</v>
      </c>
      <c r="N22" s="120"/>
      <c r="O22" s="132" t="str">
        <f t="shared" si="7"/>
        <v/>
      </c>
      <c r="P22" s="120"/>
      <c r="Q22" s="132" t="str">
        <f t="shared" si="7"/>
        <v/>
      </c>
      <c r="R22" s="158">
        <f t="shared" si="0"/>
        <v>0</v>
      </c>
      <c r="S22" s="159" t="str">
        <f t="shared" si="8"/>
        <v>NAR</v>
      </c>
      <c r="T22" s="130">
        <f t="shared" si="9"/>
        <v>0</v>
      </c>
      <c r="U22" s="122"/>
    </row>
    <row r="23" spans="1:21" ht="15.75" customHeight="1">
      <c r="A23" s="22">
        <v>16</v>
      </c>
      <c r="B23" s="16">
        <v>16</v>
      </c>
      <c r="C23" s="16"/>
      <c r="D23" s="120"/>
      <c r="E23" s="130" t="str">
        <f t="shared" si="1"/>
        <v/>
      </c>
      <c r="F23" s="120"/>
      <c r="G23" s="130" t="str">
        <f t="shared" si="2"/>
        <v/>
      </c>
      <c r="H23" s="125">
        <f t="shared" si="3"/>
        <v>0</v>
      </c>
      <c r="I23" s="120"/>
      <c r="J23" s="130" t="str">
        <f t="shared" si="4"/>
        <v/>
      </c>
      <c r="K23" s="120"/>
      <c r="L23" s="130" t="str">
        <f t="shared" si="5"/>
        <v/>
      </c>
      <c r="M23" s="128">
        <f t="shared" si="6"/>
        <v>0</v>
      </c>
      <c r="N23" s="120"/>
      <c r="O23" s="132" t="str">
        <f t="shared" si="7"/>
        <v/>
      </c>
      <c r="P23" s="120"/>
      <c r="Q23" s="132" t="str">
        <f t="shared" si="7"/>
        <v/>
      </c>
      <c r="R23" s="158">
        <f t="shared" si="0"/>
        <v>0</v>
      </c>
      <c r="S23" s="159" t="str">
        <f t="shared" si="8"/>
        <v>NAR</v>
      </c>
      <c r="T23" s="130">
        <f t="shared" si="9"/>
        <v>0</v>
      </c>
      <c r="U23" s="122"/>
    </row>
    <row r="24" spans="1:21" ht="15.75" customHeight="1">
      <c r="A24" s="22">
        <v>17</v>
      </c>
      <c r="B24" s="16">
        <v>17</v>
      </c>
      <c r="C24" s="16"/>
      <c r="D24" s="120"/>
      <c r="E24" s="130" t="str">
        <f t="shared" si="1"/>
        <v/>
      </c>
      <c r="F24" s="120"/>
      <c r="G24" s="130" t="str">
        <f t="shared" si="2"/>
        <v/>
      </c>
      <c r="H24" s="125">
        <f t="shared" si="3"/>
        <v>0</v>
      </c>
      <c r="I24" s="120"/>
      <c r="J24" s="130" t="str">
        <f t="shared" si="4"/>
        <v/>
      </c>
      <c r="K24" s="120"/>
      <c r="L24" s="130" t="str">
        <f t="shared" si="5"/>
        <v/>
      </c>
      <c r="M24" s="128">
        <f t="shared" si="6"/>
        <v>0</v>
      </c>
      <c r="N24" s="120"/>
      <c r="O24" s="132" t="str">
        <f t="shared" si="7"/>
        <v/>
      </c>
      <c r="P24" s="120"/>
      <c r="Q24" s="132" t="str">
        <f t="shared" si="7"/>
        <v/>
      </c>
      <c r="R24" s="158">
        <f t="shared" si="0"/>
        <v>0</v>
      </c>
      <c r="S24" s="159" t="str">
        <f t="shared" si="8"/>
        <v>NAR</v>
      </c>
      <c r="T24" s="130">
        <f t="shared" si="9"/>
        <v>0</v>
      </c>
      <c r="U24" s="122"/>
    </row>
    <row r="25" spans="1:21" ht="15.75" customHeight="1">
      <c r="A25" s="22">
        <v>18</v>
      </c>
      <c r="B25" s="16">
        <v>18</v>
      </c>
      <c r="C25" s="16"/>
      <c r="D25" s="120"/>
      <c r="E25" s="130" t="str">
        <f t="shared" si="1"/>
        <v/>
      </c>
      <c r="F25" s="120"/>
      <c r="G25" s="130" t="str">
        <f t="shared" si="2"/>
        <v/>
      </c>
      <c r="H25" s="125">
        <f t="shared" si="3"/>
        <v>0</v>
      </c>
      <c r="I25" s="120"/>
      <c r="J25" s="130" t="str">
        <f t="shared" si="4"/>
        <v/>
      </c>
      <c r="K25" s="120"/>
      <c r="L25" s="130" t="str">
        <f t="shared" si="5"/>
        <v/>
      </c>
      <c r="M25" s="128">
        <f t="shared" si="6"/>
        <v>0</v>
      </c>
      <c r="N25" s="120"/>
      <c r="O25" s="132" t="str">
        <f t="shared" si="7"/>
        <v/>
      </c>
      <c r="P25" s="120"/>
      <c r="Q25" s="132" t="str">
        <f t="shared" si="7"/>
        <v/>
      </c>
      <c r="R25" s="158">
        <f t="shared" si="0"/>
        <v>0</v>
      </c>
      <c r="S25" s="159" t="str">
        <f t="shared" si="8"/>
        <v>NAR</v>
      </c>
      <c r="T25" s="130">
        <f t="shared" si="9"/>
        <v>0</v>
      </c>
      <c r="U25" s="122"/>
    </row>
    <row r="26" spans="1:21" ht="15.75" customHeight="1">
      <c r="A26" s="22">
        <v>19</v>
      </c>
      <c r="B26" s="16">
        <v>19</v>
      </c>
      <c r="C26" s="16"/>
      <c r="D26" s="120"/>
      <c r="E26" s="130" t="str">
        <f t="shared" si="1"/>
        <v/>
      </c>
      <c r="F26" s="120"/>
      <c r="G26" s="130" t="str">
        <f t="shared" si="2"/>
        <v/>
      </c>
      <c r="H26" s="125">
        <f t="shared" si="3"/>
        <v>0</v>
      </c>
      <c r="I26" s="120"/>
      <c r="J26" s="130" t="str">
        <f t="shared" si="4"/>
        <v/>
      </c>
      <c r="K26" s="120"/>
      <c r="L26" s="130" t="str">
        <f t="shared" si="5"/>
        <v/>
      </c>
      <c r="M26" s="128">
        <f t="shared" si="6"/>
        <v>0</v>
      </c>
      <c r="N26" s="120"/>
      <c r="O26" s="132" t="str">
        <f t="shared" si="7"/>
        <v/>
      </c>
      <c r="P26" s="120"/>
      <c r="Q26" s="132" t="str">
        <f t="shared" si="7"/>
        <v/>
      </c>
      <c r="R26" s="158">
        <f t="shared" si="0"/>
        <v>0</v>
      </c>
      <c r="S26" s="159" t="str">
        <f t="shared" si="8"/>
        <v>NAR</v>
      </c>
      <c r="T26" s="130">
        <f t="shared" si="9"/>
        <v>0</v>
      </c>
      <c r="U26" s="122"/>
    </row>
    <row r="27" spans="1:21" ht="15.75" customHeight="1">
      <c r="A27" s="22">
        <v>20</v>
      </c>
      <c r="B27" s="16">
        <v>20</v>
      </c>
      <c r="C27" s="16"/>
      <c r="D27" s="120"/>
      <c r="E27" s="130" t="str">
        <f t="shared" si="1"/>
        <v/>
      </c>
      <c r="F27" s="120"/>
      <c r="G27" s="130" t="str">
        <f t="shared" si="2"/>
        <v/>
      </c>
      <c r="H27" s="125">
        <f t="shared" si="3"/>
        <v>0</v>
      </c>
      <c r="I27" s="120"/>
      <c r="J27" s="130" t="str">
        <f t="shared" si="4"/>
        <v/>
      </c>
      <c r="K27" s="120"/>
      <c r="L27" s="130" t="str">
        <f t="shared" si="5"/>
        <v/>
      </c>
      <c r="M27" s="128">
        <f t="shared" si="6"/>
        <v>0</v>
      </c>
      <c r="N27" s="120"/>
      <c r="O27" s="132" t="str">
        <f t="shared" si="7"/>
        <v/>
      </c>
      <c r="P27" s="120"/>
      <c r="Q27" s="132" t="str">
        <f t="shared" si="7"/>
        <v/>
      </c>
      <c r="R27" s="158">
        <f t="shared" si="0"/>
        <v>0</v>
      </c>
      <c r="S27" s="159" t="str">
        <f t="shared" si="8"/>
        <v>NAR</v>
      </c>
      <c r="T27" s="130">
        <f t="shared" si="9"/>
        <v>0</v>
      </c>
      <c r="U27" s="122"/>
    </row>
    <row r="28" spans="1:21" ht="15.75" customHeight="1">
      <c r="A28" s="22">
        <v>21</v>
      </c>
      <c r="B28" s="16">
        <v>21</v>
      </c>
      <c r="C28" s="16"/>
      <c r="D28" s="120"/>
      <c r="E28" s="130" t="str">
        <f t="shared" si="1"/>
        <v/>
      </c>
      <c r="F28" s="120"/>
      <c r="G28" s="130" t="str">
        <f t="shared" si="2"/>
        <v/>
      </c>
      <c r="H28" s="125">
        <f t="shared" si="3"/>
        <v>0</v>
      </c>
      <c r="I28" s="120"/>
      <c r="J28" s="130" t="str">
        <f t="shared" si="4"/>
        <v/>
      </c>
      <c r="K28" s="120"/>
      <c r="L28" s="130" t="str">
        <f t="shared" si="5"/>
        <v/>
      </c>
      <c r="M28" s="128">
        <f t="shared" si="6"/>
        <v>0</v>
      </c>
      <c r="N28" s="120"/>
      <c r="O28" s="132" t="str">
        <f t="shared" si="7"/>
        <v/>
      </c>
      <c r="P28" s="120"/>
      <c r="Q28" s="132" t="str">
        <f t="shared" si="7"/>
        <v/>
      </c>
      <c r="R28" s="158">
        <f t="shared" si="0"/>
        <v>0</v>
      </c>
      <c r="S28" s="159" t="str">
        <f t="shared" si="8"/>
        <v>NAR</v>
      </c>
      <c r="T28" s="130">
        <f t="shared" si="9"/>
        <v>0</v>
      </c>
      <c r="U28" s="122"/>
    </row>
    <row r="29" spans="1:21" ht="15.75" customHeight="1">
      <c r="A29" s="22">
        <v>22</v>
      </c>
      <c r="B29" s="16">
        <v>22</v>
      </c>
      <c r="C29" s="16"/>
      <c r="D29" s="120"/>
      <c r="E29" s="130" t="str">
        <f t="shared" si="1"/>
        <v/>
      </c>
      <c r="F29" s="120"/>
      <c r="G29" s="130" t="str">
        <f t="shared" si="2"/>
        <v/>
      </c>
      <c r="H29" s="125">
        <f t="shared" si="3"/>
        <v>0</v>
      </c>
      <c r="I29" s="120"/>
      <c r="J29" s="130" t="str">
        <f t="shared" si="4"/>
        <v/>
      </c>
      <c r="K29" s="120"/>
      <c r="L29" s="130" t="str">
        <f t="shared" si="5"/>
        <v/>
      </c>
      <c r="M29" s="128">
        <f t="shared" si="6"/>
        <v>0</v>
      </c>
      <c r="N29" s="120"/>
      <c r="O29" s="132" t="str">
        <f t="shared" si="7"/>
        <v/>
      </c>
      <c r="P29" s="120"/>
      <c r="Q29" s="132" t="str">
        <f t="shared" si="7"/>
        <v/>
      </c>
      <c r="R29" s="158">
        <f t="shared" si="0"/>
        <v>0</v>
      </c>
      <c r="S29" s="159" t="str">
        <f t="shared" si="8"/>
        <v>NAR</v>
      </c>
      <c r="T29" s="130">
        <f t="shared" si="9"/>
        <v>0</v>
      </c>
      <c r="U29" s="122"/>
    </row>
    <row r="30" spans="1:21" ht="15.75" customHeight="1">
      <c r="A30" s="22">
        <v>23</v>
      </c>
      <c r="B30" s="16">
        <v>23</v>
      </c>
      <c r="C30" s="16"/>
      <c r="D30" s="120"/>
      <c r="E30" s="130" t="str">
        <f t="shared" si="1"/>
        <v/>
      </c>
      <c r="F30" s="120"/>
      <c r="G30" s="130" t="str">
        <f t="shared" si="2"/>
        <v/>
      </c>
      <c r="H30" s="125">
        <f t="shared" si="3"/>
        <v>0</v>
      </c>
      <c r="I30" s="120"/>
      <c r="J30" s="130" t="str">
        <f t="shared" si="4"/>
        <v/>
      </c>
      <c r="K30" s="120"/>
      <c r="L30" s="130" t="str">
        <f t="shared" si="5"/>
        <v/>
      </c>
      <c r="M30" s="128">
        <f t="shared" si="6"/>
        <v>0</v>
      </c>
      <c r="N30" s="120"/>
      <c r="O30" s="132" t="str">
        <f t="shared" si="7"/>
        <v/>
      </c>
      <c r="P30" s="120"/>
      <c r="Q30" s="132" t="str">
        <f t="shared" si="7"/>
        <v/>
      </c>
      <c r="R30" s="158">
        <f t="shared" si="0"/>
        <v>0</v>
      </c>
      <c r="S30" s="159" t="str">
        <f t="shared" si="8"/>
        <v>NAR</v>
      </c>
      <c r="T30" s="130">
        <f t="shared" si="9"/>
        <v>0</v>
      </c>
      <c r="U30" s="122"/>
    </row>
    <row r="31" spans="1:21" ht="15.75" customHeight="1">
      <c r="A31" s="22">
        <v>24</v>
      </c>
      <c r="B31" s="16">
        <v>24</v>
      </c>
      <c r="C31" s="16"/>
      <c r="D31" s="120"/>
      <c r="E31" s="130" t="str">
        <f t="shared" si="1"/>
        <v/>
      </c>
      <c r="F31" s="120"/>
      <c r="G31" s="130" t="str">
        <f t="shared" si="2"/>
        <v/>
      </c>
      <c r="H31" s="125">
        <f t="shared" si="3"/>
        <v>0</v>
      </c>
      <c r="I31" s="120"/>
      <c r="J31" s="130" t="str">
        <f t="shared" si="4"/>
        <v/>
      </c>
      <c r="K31" s="120"/>
      <c r="L31" s="130" t="str">
        <f t="shared" si="5"/>
        <v/>
      </c>
      <c r="M31" s="128">
        <f t="shared" si="6"/>
        <v>0</v>
      </c>
      <c r="N31" s="120"/>
      <c r="O31" s="132" t="str">
        <f t="shared" si="7"/>
        <v/>
      </c>
      <c r="P31" s="120"/>
      <c r="Q31" s="132" t="str">
        <f t="shared" si="7"/>
        <v/>
      </c>
      <c r="R31" s="158">
        <f t="shared" si="0"/>
        <v>0</v>
      </c>
      <c r="S31" s="159" t="str">
        <f t="shared" si="8"/>
        <v>NAR</v>
      </c>
      <c r="T31" s="130">
        <f t="shared" si="9"/>
        <v>0</v>
      </c>
      <c r="U31" s="122"/>
    </row>
    <row r="32" spans="1:21" ht="15.75" customHeight="1">
      <c r="A32" s="22">
        <v>25</v>
      </c>
      <c r="B32" s="16">
        <v>25</v>
      </c>
      <c r="C32" s="16"/>
      <c r="D32" s="120"/>
      <c r="E32" s="130" t="str">
        <f t="shared" si="1"/>
        <v/>
      </c>
      <c r="F32" s="120"/>
      <c r="G32" s="130" t="str">
        <f t="shared" si="2"/>
        <v/>
      </c>
      <c r="H32" s="125">
        <f t="shared" si="3"/>
        <v>0</v>
      </c>
      <c r="I32" s="120"/>
      <c r="J32" s="130" t="str">
        <f t="shared" si="4"/>
        <v/>
      </c>
      <c r="K32" s="120"/>
      <c r="L32" s="130" t="str">
        <f t="shared" si="5"/>
        <v/>
      </c>
      <c r="M32" s="128">
        <f t="shared" si="6"/>
        <v>0</v>
      </c>
      <c r="N32" s="120"/>
      <c r="O32" s="132" t="str">
        <f t="shared" si="7"/>
        <v/>
      </c>
      <c r="P32" s="120"/>
      <c r="Q32" s="132" t="str">
        <f t="shared" si="7"/>
        <v/>
      </c>
      <c r="R32" s="158">
        <f t="shared" si="0"/>
        <v>0</v>
      </c>
      <c r="S32" s="159" t="str">
        <f t="shared" si="8"/>
        <v>NAR</v>
      </c>
      <c r="T32" s="130">
        <f t="shared" si="9"/>
        <v>0</v>
      </c>
      <c r="U32" s="122"/>
    </row>
    <row r="33" spans="1:21" ht="15.75" customHeight="1">
      <c r="A33" s="22">
        <v>26</v>
      </c>
      <c r="B33" s="16">
        <v>26</v>
      </c>
      <c r="C33" s="16"/>
      <c r="D33" s="120"/>
      <c r="E33" s="130" t="str">
        <f t="shared" si="1"/>
        <v/>
      </c>
      <c r="F33" s="120"/>
      <c r="G33" s="130" t="str">
        <f t="shared" si="2"/>
        <v/>
      </c>
      <c r="H33" s="125">
        <f t="shared" si="3"/>
        <v>0</v>
      </c>
      <c r="I33" s="120"/>
      <c r="J33" s="130" t="str">
        <f t="shared" si="4"/>
        <v/>
      </c>
      <c r="K33" s="120"/>
      <c r="L33" s="130" t="str">
        <f t="shared" si="5"/>
        <v/>
      </c>
      <c r="M33" s="128">
        <f t="shared" si="6"/>
        <v>0</v>
      </c>
      <c r="N33" s="120"/>
      <c r="O33" s="132" t="str">
        <f t="shared" si="7"/>
        <v/>
      </c>
      <c r="P33" s="120"/>
      <c r="Q33" s="132" t="str">
        <f t="shared" si="7"/>
        <v/>
      </c>
      <c r="R33" s="158">
        <f t="shared" si="0"/>
        <v>0</v>
      </c>
      <c r="S33" s="159" t="str">
        <f t="shared" si="8"/>
        <v>NAR</v>
      </c>
      <c r="T33" s="130">
        <f t="shared" si="9"/>
        <v>0</v>
      </c>
      <c r="U33" s="122"/>
    </row>
    <row r="34" spans="1:21" ht="15.75" customHeight="1">
      <c r="A34" s="22">
        <v>27</v>
      </c>
      <c r="B34" s="16">
        <v>27</v>
      </c>
      <c r="C34" s="16"/>
      <c r="D34" s="120"/>
      <c r="E34" s="130" t="str">
        <f t="shared" si="1"/>
        <v/>
      </c>
      <c r="F34" s="120"/>
      <c r="G34" s="130" t="str">
        <f t="shared" si="2"/>
        <v/>
      </c>
      <c r="H34" s="125">
        <f t="shared" si="3"/>
        <v>0</v>
      </c>
      <c r="I34" s="120"/>
      <c r="J34" s="130" t="str">
        <f t="shared" si="4"/>
        <v/>
      </c>
      <c r="K34" s="120"/>
      <c r="L34" s="130" t="str">
        <f t="shared" si="5"/>
        <v/>
      </c>
      <c r="M34" s="128">
        <f t="shared" si="6"/>
        <v>0</v>
      </c>
      <c r="N34" s="120"/>
      <c r="O34" s="132" t="str">
        <f t="shared" si="7"/>
        <v/>
      </c>
      <c r="P34" s="120"/>
      <c r="Q34" s="132" t="str">
        <f t="shared" si="7"/>
        <v/>
      </c>
      <c r="R34" s="158">
        <f t="shared" si="0"/>
        <v>0</v>
      </c>
      <c r="S34" s="159" t="str">
        <f t="shared" si="8"/>
        <v>NAR</v>
      </c>
      <c r="T34" s="130">
        <f t="shared" si="9"/>
        <v>0</v>
      </c>
      <c r="U34" s="122"/>
    </row>
    <row r="35" spans="1:21" ht="15.75" customHeight="1">
      <c r="A35" s="22">
        <v>28</v>
      </c>
      <c r="B35" s="16">
        <v>28</v>
      </c>
      <c r="C35" s="16"/>
      <c r="D35" s="120"/>
      <c r="E35" s="130" t="str">
        <f t="shared" si="1"/>
        <v/>
      </c>
      <c r="F35" s="120"/>
      <c r="G35" s="130" t="str">
        <f t="shared" si="2"/>
        <v/>
      </c>
      <c r="H35" s="125">
        <f t="shared" si="3"/>
        <v>0</v>
      </c>
      <c r="I35" s="120"/>
      <c r="J35" s="130" t="str">
        <f t="shared" si="4"/>
        <v/>
      </c>
      <c r="K35" s="120"/>
      <c r="L35" s="130" t="str">
        <f t="shared" si="5"/>
        <v/>
      </c>
      <c r="M35" s="128">
        <f t="shared" si="6"/>
        <v>0</v>
      </c>
      <c r="N35" s="120"/>
      <c r="O35" s="132" t="str">
        <f t="shared" si="7"/>
        <v/>
      </c>
      <c r="P35" s="120"/>
      <c r="Q35" s="132" t="str">
        <f t="shared" si="7"/>
        <v/>
      </c>
      <c r="R35" s="158">
        <f t="shared" si="0"/>
        <v>0</v>
      </c>
      <c r="S35" s="159" t="str">
        <f t="shared" si="8"/>
        <v>NAR</v>
      </c>
      <c r="T35" s="130">
        <f t="shared" si="9"/>
        <v>0</v>
      </c>
      <c r="U35" s="122"/>
    </row>
    <row r="36" spans="1:21" ht="15.75" customHeight="1">
      <c r="A36" s="22">
        <v>29</v>
      </c>
      <c r="B36" s="16">
        <v>29</v>
      </c>
      <c r="C36" s="16"/>
      <c r="D36" s="120"/>
      <c r="E36" s="130" t="str">
        <f t="shared" si="1"/>
        <v/>
      </c>
      <c r="F36" s="120"/>
      <c r="G36" s="130" t="str">
        <f t="shared" si="2"/>
        <v/>
      </c>
      <c r="H36" s="125">
        <f t="shared" si="3"/>
        <v>0</v>
      </c>
      <c r="I36" s="120"/>
      <c r="J36" s="130" t="str">
        <f t="shared" si="4"/>
        <v/>
      </c>
      <c r="K36" s="120"/>
      <c r="L36" s="130" t="str">
        <f t="shared" si="5"/>
        <v/>
      </c>
      <c r="M36" s="128">
        <f t="shared" si="6"/>
        <v>0</v>
      </c>
      <c r="N36" s="120"/>
      <c r="O36" s="132" t="str">
        <f t="shared" si="7"/>
        <v/>
      </c>
      <c r="P36" s="120"/>
      <c r="Q36" s="132" t="str">
        <f t="shared" si="7"/>
        <v/>
      </c>
      <c r="R36" s="158">
        <f t="shared" si="0"/>
        <v>0</v>
      </c>
      <c r="S36" s="159" t="str">
        <f t="shared" si="8"/>
        <v>NAR</v>
      </c>
      <c r="T36" s="130">
        <f t="shared" si="9"/>
        <v>0</v>
      </c>
      <c r="U36" s="122"/>
    </row>
    <row r="37" spans="1:21" ht="15.75" customHeight="1">
      <c r="A37" s="22">
        <v>30</v>
      </c>
      <c r="B37" s="16">
        <v>30</v>
      </c>
      <c r="C37" s="16"/>
      <c r="D37" s="120"/>
      <c r="E37" s="130" t="str">
        <f t="shared" si="1"/>
        <v/>
      </c>
      <c r="F37" s="120"/>
      <c r="G37" s="130" t="str">
        <f t="shared" si="2"/>
        <v/>
      </c>
      <c r="H37" s="125">
        <f t="shared" si="3"/>
        <v>0</v>
      </c>
      <c r="I37" s="120"/>
      <c r="J37" s="130" t="str">
        <f t="shared" si="4"/>
        <v/>
      </c>
      <c r="K37" s="120"/>
      <c r="L37" s="130" t="str">
        <f t="shared" si="5"/>
        <v/>
      </c>
      <c r="M37" s="128">
        <f t="shared" si="6"/>
        <v>0</v>
      </c>
      <c r="N37" s="120"/>
      <c r="O37" s="132" t="str">
        <f t="shared" si="7"/>
        <v/>
      </c>
      <c r="P37" s="120"/>
      <c r="Q37" s="132" t="str">
        <f t="shared" si="7"/>
        <v/>
      </c>
      <c r="R37" s="158">
        <f t="shared" si="0"/>
        <v>0</v>
      </c>
      <c r="S37" s="159" t="str">
        <f t="shared" si="8"/>
        <v>NAR</v>
      </c>
      <c r="T37" s="130">
        <f t="shared" si="9"/>
        <v>0</v>
      </c>
      <c r="U37" s="122"/>
    </row>
    <row r="38" spans="1:21" ht="15.75" customHeight="1">
      <c r="A38" s="22">
        <v>31</v>
      </c>
      <c r="B38" s="16">
        <v>31</v>
      </c>
      <c r="C38" s="16"/>
      <c r="D38" s="120"/>
      <c r="E38" s="130" t="str">
        <f t="shared" si="1"/>
        <v/>
      </c>
      <c r="F38" s="120"/>
      <c r="G38" s="130" t="str">
        <f t="shared" si="2"/>
        <v/>
      </c>
      <c r="H38" s="125">
        <f t="shared" si="3"/>
        <v>0</v>
      </c>
      <c r="I38" s="120"/>
      <c r="J38" s="130" t="str">
        <f t="shared" si="4"/>
        <v/>
      </c>
      <c r="K38" s="120"/>
      <c r="L38" s="130" t="str">
        <f t="shared" si="5"/>
        <v/>
      </c>
      <c r="M38" s="128">
        <f t="shared" si="6"/>
        <v>0</v>
      </c>
      <c r="N38" s="120"/>
      <c r="O38" s="132" t="str">
        <f t="shared" si="7"/>
        <v/>
      </c>
      <c r="P38" s="120"/>
      <c r="Q38" s="132" t="str">
        <f t="shared" si="7"/>
        <v/>
      </c>
      <c r="R38" s="158">
        <f t="shared" si="0"/>
        <v>0</v>
      </c>
      <c r="S38" s="159" t="str">
        <f t="shared" si="8"/>
        <v>NAR</v>
      </c>
      <c r="T38" s="130">
        <f t="shared" si="9"/>
        <v>0</v>
      </c>
      <c r="U38" s="122"/>
    </row>
    <row r="39" spans="1:21" ht="15.75" customHeight="1">
      <c r="A39" s="22">
        <v>32</v>
      </c>
      <c r="B39" s="16">
        <v>32</v>
      </c>
      <c r="C39" s="16"/>
      <c r="D39" s="120"/>
      <c r="E39" s="130" t="str">
        <f t="shared" si="1"/>
        <v/>
      </c>
      <c r="F39" s="120"/>
      <c r="G39" s="130" t="str">
        <f t="shared" si="2"/>
        <v/>
      </c>
      <c r="H39" s="125">
        <f t="shared" si="3"/>
        <v>0</v>
      </c>
      <c r="I39" s="120"/>
      <c r="J39" s="130" t="str">
        <f t="shared" si="4"/>
        <v/>
      </c>
      <c r="K39" s="120"/>
      <c r="L39" s="130" t="str">
        <f t="shared" si="5"/>
        <v/>
      </c>
      <c r="M39" s="128">
        <f t="shared" si="6"/>
        <v>0</v>
      </c>
      <c r="N39" s="120"/>
      <c r="O39" s="132" t="str">
        <f t="shared" si="7"/>
        <v/>
      </c>
      <c r="P39" s="120"/>
      <c r="Q39" s="132" t="str">
        <f t="shared" si="7"/>
        <v/>
      </c>
      <c r="R39" s="158">
        <f t="shared" si="0"/>
        <v>0</v>
      </c>
      <c r="S39" s="159" t="str">
        <f t="shared" si="8"/>
        <v>NAR</v>
      </c>
      <c r="T39" s="130">
        <f t="shared" si="9"/>
        <v>0</v>
      </c>
      <c r="U39" s="122"/>
    </row>
    <row r="40" spans="1:21" ht="15.75" customHeight="1">
      <c r="A40" s="22">
        <v>33</v>
      </c>
      <c r="B40" s="16">
        <v>33</v>
      </c>
      <c r="C40" s="16"/>
      <c r="D40" s="120"/>
      <c r="E40" s="130" t="str">
        <f t="shared" si="1"/>
        <v/>
      </c>
      <c r="F40" s="120"/>
      <c r="G40" s="130" t="str">
        <f t="shared" si="2"/>
        <v/>
      </c>
      <c r="H40" s="125">
        <f t="shared" si="3"/>
        <v>0</v>
      </c>
      <c r="I40" s="120"/>
      <c r="J40" s="130" t="str">
        <f t="shared" si="4"/>
        <v/>
      </c>
      <c r="K40" s="120"/>
      <c r="L40" s="130" t="str">
        <f t="shared" si="5"/>
        <v/>
      </c>
      <c r="M40" s="128">
        <f t="shared" si="6"/>
        <v>0</v>
      </c>
      <c r="N40" s="120"/>
      <c r="O40" s="132" t="str">
        <f t="shared" si="7"/>
        <v/>
      </c>
      <c r="P40" s="120"/>
      <c r="Q40" s="132" t="str">
        <f t="shared" si="7"/>
        <v/>
      </c>
      <c r="R40" s="158">
        <f t="shared" si="0"/>
        <v>0</v>
      </c>
      <c r="S40" s="159" t="str">
        <f t="shared" si="8"/>
        <v>NAR</v>
      </c>
      <c r="T40" s="130">
        <f t="shared" si="9"/>
        <v>0</v>
      </c>
      <c r="U40" s="122"/>
    </row>
    <row r="41" spans="1:21" ht="15.75" customHeight="1">
      <c r="A41" s="22">
        <v>34</v>
      </c>
      <c r="B41" s="16">
        <v>34</v>
      </c>
      <c r="C41" s="16"/>
      <c r="D41" s="120"/>
      <c r="E41" s="130" t="str">
        <f t="shared" si="1"/>
        <v/>
      </c>
      <c r="F41" s="120"/>
      <c r="G41" s="130" t="str">
        <f t="shared" si="2"/>
        <v/>
      </c>
      <c r="H41" s="125">
        <f t="shared" si="3"/>
        <v>0</v>
      </c>
      <c r="I41" s="120"/>
      <c r="J41" s="130" t="str">
        <f t="shared" si="4"/>
        <v/>
      </c>
      <c r="K41" s="120"/>
      <c r="L41" s="130" t="str">
        <f t="shared" si="5"/>
        <v/>
      </c>
      <c r="M41" s="128">
        <f t="shared" si="6"/>
        <v>0</v>
      </c>
      <c r="N41" s="120"/>
      <c r="O41" s="132" t="str">
        <f t="shared" si="7"/>
        <v/>
      </c>
      <c r="P41" s="120"/>
      <c r="Q41" s="132" t="str">
        <f t="shared" si="7"/>
        <v/>
      </c>
      <c r="R41" s="158">
        <f t="shared" si="0"/>
        <v>0</v>
      </c>
      <c r="S41" s="159" t="str">
        <f t="shared" si="8"/>
        <v>NAR</v>
      </c>
      <c r="T41" s="130">
        <f t="shared" si="9"/>
        <v>0</v>
      </c>
      <c r="U41" s="122"/>
    </row>
    <row r="42" spans="1:21" ht="15.75" customHeight="1">
      <c r="A42" s="22">
        <v>35</v>
      </c>
      <c r="B42" s="16">
        <v>35</v>
      </c>
      <c r="C42" s="16"/>
      <c r="D42" s="120">
        <v>10</v>
      </c>
      <c r="E42" s="130">
        <f t="shared" si="1"/>
        <v>2</v>
      </c>
      <c r="F42" s="120">
        <v>10</v>
      </c>
      <c r="G42" s="130">
        <f t="shared" si="2"/>
        <v>2</v>
      </c>
      <c r="H42" s="125">
        <f t="shared" si="3"/>
        <v>4</v>
      </c>
      <c r="I42" s="120">
        <v>10</v>
      </c>
      <c r="J42" s="130">
        <f t="shared" si="4"/>
        <v>3</v>
      </c>
      <c r="K42" s="120">
        <v>10</v>
      </c>
      <c r="L42" s="130">
        <f t="shared" si="5"/>
        <v>2</v>
      </c>
      <c r="M42" s="128">
        <f>IF($B42="","",SUM(J42,L42))</f>
        <v>5</v>
      </c>
      <c r="N42" s="120"/>
      <c r="O42" s="132" t="str">
        <f t="shared" si="7"/>
        <v/>
      </c>
      <c r="P42" s="120"/>
      <c r="Q42" s="132" t="str">
        <f t="shared" si="7"/>
        <v/>
      </c>
      <c r="R42" s="158">
        <f>IF($B42="","",SUM(H42,M42,O42,Q42))</f>
        <v>9</v>
      </c>
      <c r="S42" s="159" t="str">
        <f t="shared" si="8"/>
        <v>DAR</v>
      </c>
      <c r="T42" s="130">
        <f t="shared" si="9"/>
        <v>2.7</v>
      </c>
      <c r="U42" s="122"/>
    </row>
    <row r="43" spans="1:21" ht="15.75" customHeight="1">
      <c r="A43" s="22" t="str">
        <f t="shared" si="10"/>
        <v/>
      </c>
      <c r="B43" s="16"/>
      <c r="C43" s="16"/>
      <c r="D43" s="24"/>
      <c r="E43" s="25" t="str">
        <f t="shared" ref="E43:E52" si="11">IF(D43="","",TRUNC(D43*0.1,2))</f>
        <v/>
      </c>
      <c r="F43" s="24"/>
      <c r="G43" s="25" t="str">
        <f t="shared" ref="G43:G52" si="12">IF(F43="","",TRUNC(F43*0.1,2))</f>
        <v/>
      </c>
      <c r="H43" s="25" t="str">
        <f>IF($B43="","",SUM(E43,#REF!,G43,#REF!))</f>
        <v/>
      </c>
      <c r="I43" s="24"/>
      <c r="J43" s="25" t="str">
        <f t="shared" ref="J43:J52" si="13">IF(I43="","",TRUNC(I43*0.15,2))</f>
        <v/>
      </c>
      <c r="K43" s="24"/>
      <c r="L43" s="25" t="str">
        <f t="shared" ref="L43:L52" si="14">IF(K43="","",TRUNC(K43*0.1,2))</f>
        <v/>
      </c>
      <c r="M43" s="25" t="str">
        <f>IF($B43="","",SUM(J43,L43,#REF!,#REF!))</f>
        <v/>
      </c>
      <c r="N43" s="24"/>
      <c r="O43" s="25" t="str">
        <f t="shared" si="7"/>
        <v/>
      </c>
      <c r="P43" s="24"/>
      <c r="Q43" s="25" t="str">
        <f t="shared" si="7"/>
        <v/>
      </c>
      <c r="R43" s="25" t="str">
        <f t="shared" si="0"/>
        <v/>
      </c>
      <c r="S43" s="25"/>
      <c r="T43" s="25" t="str">
        <f t="shared" si="9"/>
        <v/>
      </c>
      <c r="U43" s="97"/>
    </row>
    <row r="44" spans="1:21" ht="15.75" customHeight="1">
      <c r="A44" s="22" t="str">
        <f t="shared" si="10"/>
        <v/>
      </c>
      <c r="B44" s="16"/>
      <c r="C44" s="16"/>
      <c r="D44" s="24"/>
      <c r="E44" s="25" t="str">
        <f t="shared" si="11"/>
        <v/>
      </c>
      <c r="F44" s="24"/>
      <c r="G44" s="25" t="str">
        <f t="shared" si="12"/>
        <v/>
      </c>
      <c r="H44" s="25" t="str">
        <f>IF($B44="","",SUM(E44,#REF!,G44,#REF!))</f>
        <v/>
      </c>
      <c r="I44" s="24"/>
      <c r="J44" s="25" t="str">
        <f t="shared" si="13"/>
        <v/>
      </c>
      <c r="K44" s="24"/>
      <c r="L44" s="25" t="str">
        <f t="shared" si="14"/>
        <v/>
      </c>
      <c r="M44" s="25" t="str">
        <f>IF($B44="","",SUM(J44,L44,#REF!,#REF!))</f>
        <v/>
      </c>
      <c r="N44" s="24"/>
      <c r="O44" s="25" t="str">
        <f t="shared" si="7"/>
        <v/>
      </c>
      <c r="P44" s="24"/>
      <c r="Q44" s="25" t="str">
        <f t="shared" si="7"/>
        <v/>
      </c>
      <c r="R44" s="25" t="str">
        <f t="shared" si="0"/>
        <v/>
      </c>
      <c r="S44" s="25"/>
      <c r="T44" s="25" t="str">
        <f t="shared" si="9"/>
        <v/>
      </c>
      <c r="U44" s="97"/>
    </row>
    <row r="45" spans="1:21" ht="15.75" customHeight="1">
      <c r="A45" s="22" t="str">
        <f t="shared" si="10"/>
        <v/>
      </c>
      <c r="B45" s="16"/>
      <c r="C45" s="16"/>
      <c r="D45" s="24"/>
      <c r="E45" s="25" t="str">
        <f t="shared" si="11"/>
        <v/>
      </c>
      <c r="F45" s="24"/>
      <c r="G45" s="25" t="str">
        <f t="shared" si="12"/>
        <v/>
      </c>
      <c r="H45" s="25" t="str">
        <f>IF($B45="","",SUM(E45,#REF!,G45,#REF!))</f>
        <v/>
      </c>
      <c r="I45" s="24"/>
      <c r="J45" s="25" t="str">
        <f t="shared" si="13"/>
        <v/>
      </c>
      <c r="K45" s="24"/>
      <c r="L45" s="25" t="str">
        <f t="shared" si="14"/>
        <v/>
      </c>
      <c r="M45" s="25" t="str">
        <f>IF($B45="","",SUM(J45,L45,#REF!,#REF!))</f>
        <v/>
      </c>
      <c r="N45" s="24"/>
      <c r="O45" s="25" t="str">
        <f t="shared" si="7"/>
        <v/>
      </c>
      <c r="P45" s="24"/>
      <c r="Q45" s="25" t="str">
        <f t="shared" si="7"/>
        <v/>
      </c>
      <c r="R45" s="25" t="str">
        <f t="shared" si="0"/>
        <v/>
      </c>
      <c r="S45" s="25"/>
      <c r="T45" s="25" t="str">
        <f t="shared" si="9"/>
        <v/>
      </c>
      <c r="U45" s="97"/>
    </row>
    <row r="46" spans="1:21" ht="15.75" customHeight="1">
      <c r="A46" s="22" t="str">
        <f t="shared" si="10"/>
        <v/>
      </c>
      <c r="B46" s="16"/>
      <c r="C46" s="16"/>
      <c r="D46" s="24"/>
      <c r="E46" s="25" t="str">
        <f t="shared" si="11"/>
        <v/>
      </c>
      <c r="F46" s="24"/>
      <c r="G46" s="25" t="str">
        <f t="shared" si="12"/>
        <v/>
      </c>
      <c r="H46" s="25" t="str">
        <f>IF($B46="","",SUM(E46,#REF!,G46,#REF!))</f>
        <v/>
      </c>
      <c r="I46" s="24"/>
      <c r="J46" s="25" t="str">
        <f t="shared" si="13"/>
        <v/>
      </c>
      <c r="K46" s="24"/>
      <c r="L46" s="25" t="str">
        <f t="shared" si="14"/>
        <v/>
      </c>
      <c r="M46" s="25" t="str">
        <f>IF($B46="","",SUM(J46,L46,#REF!,#REF!))</f>
        <v/>
      </c>
      <c r="N46" s="24"/>
      <c r="O46" s="25" t="str">
        <f t="shared" si="7"/>
        <v/>
      </c>
      <c r="P46" s="24"/>
      <c r="Q46" s="25" t="str">
        <f t="shared" si="7"/>
        <v/>
      </c>
      <c r="R46" s="25" t="str">
        <f t="shared" si="0"/>
        <v/>
      </c>
      <c r="S46" s="25"/>
      <c r="T46" s="25" t="str">
        <f t="shared" si="9"/>
        <v/>
      </c>
      <c r="U46" s="97"/>
    </row>
    <row r="47" spans="1:21" ht="15.75" customHeight="1">
      <c r="A47" s="22" t="str">
        <f t="shared" si="10"/>
        <v/>
      </c>
      <c r="B47" s="16"/>
      <c r="C47" s="16"/>
      <c r="D47" s="24"/>
      <c r="E47" s="25" t="str">
        <f t="shared" si="11"/>
        <v/>
      </c>
      <c r="F47" s="24"/>
      <c r="G47" s="25" t="str">
        <f t="shared" si="12"/>
        <v/>
      </c>
      <c r="H47" s="25" t="str">
        <f>IF($B47="","",SUM(E47,#REF!,G47,#REF!))</f>
        <v/>
      </c>
      <c r="I47" s="24"/>
      <c r="J47" s="25" t="str">
        <f t="shared" si="13"/>
        <v/>
      </c>
      <c r="K47" s="24"/>
      <c r="L47" s="25" t="str">
        <f t="shared" si="14"/>
        <v/>
      </c>
      <c r="M47" s="25" t="str">
        <f>IF($B47="","",SUM(J47,L47,#REF!,#REF!))</f>
        <v/>
      </c>
      <c r="N47" s="24"/>
      <c r="O47" s="25" t="str">
        <f t="shared" si="7"/>
        <v/>
      </c>
      <c r="P47" s="24"/>
      <c r="Q47" s="25" t="str">
        <f t="shared" si="7"/>
        <v/>
      </c>
      <c r="R47" s="25" t="str">
        <f t="shared" si="0"/>
        <v/>
      </c>
      <c r="S47" s="25"/>
      <c r="T47" s="25" t="str">
        <f t="shared" si="9"/>
        <v/>
      </c>
      <c r="U47" s="97"/>
    </row>
    <row r="48" spans="1:21" ht="15.75" customHeight="1">
      <c r="A48" s="22" t="str">
        <f t="shared" si="10"/>
        <v/>
      </c>
      <c r="B48" s="16"/>
      <c r="C48" s="16"/>
      <c r="D48" s="24"/>
      <c r="E48" s="25" t="str">
        <f t="shared" si="11"/>
        <v/>
      </c>
      <c r="F48" s="24"/>
      <c r="G48" s="25" t="str">
        <f t="shared" si="12"/>
        <v/>
      </c>
      <c r="H48" s="25" t="str">
        <f>IF($B48="","",SUM(E48,#REF!,G48,#REF!))</f>
        <v/>
      </c>
      <c r="I48" s="24"/>
      <c r="J48" s="25" t="str">
        <f t="shared" si="13"/>
        <v/>
      </c>
      <c r="K48" s="24"/>
      <c r="L48" s="25" t="str">
        <f t="shared" si="14"/>
        <v/>
      </c>
      <c r="M48" s="25" t="str">
        <f>IF($B48="","",SUM(J48,L48,#REF!,#REF!))</f>
        <v/>
      </c>
      <c r="N48" s="24"/>
      <c r="O48" s="25" t="str">
        <f t="shared" si="7"/>
        <v/>
      </c>
      <c r="P48" s="24"/>
      <c r="Q48" s="25" t="str">
        <f t="shared" si="7"/>
        <v/>
      </c>
      <c r="R48" s="25" t="str">
        <f t="shared" si="0"/>
        <v/>
      </c>
      <c r="S48" s="25"/>
      <c r="T48" s="25" t="str">
        <f t="shared" si="9"/>
        <v/>
      </c>
      <c r="U48" s="97"/>
    </row>
    <row r="49" spans="1:21" ht="15.75" customHeight="1">
      <c r="A49" s="22" t="str">
        <f t="shared" si="10"/>
        <v/>
      </c>
      <c r="B49" s="16"/>
      <c r="C49" s="16"/>
      <c r="D49" s="26"/>
      <c r="E49" s="25" t="str">
        <f t="shared" si="11"/>
        <v/>
      </c>
      <c r="F49" s="26"/>
      <c r="G49" s="25" t="str">
        <f t="shared" si="12"/>
        <v/>
      </c>
      <c r="H49" s="25" t="str">
        <f>IF($B49="","",SUM(E49,#REF!,G49,#REF!))</f>
        <v/>
      </c>
      <c r="I49" s="26"/>
      <c r="J49" s="25" t="str">
        <f t="shared" si="13"/>
        <v/>
      </c>
      <c r="K49" s="26"/>
      <c r="L49" s="25" t="str">
        <f t="shared" si="14"/>
        <v/>
      </c>
      <c r="M49" s="25" t="str">
        <f>IF($B49="","",SUM(J49,L49,#REF!,#REF!))</f>
        <v/>
      </c>
      <c r="N49" s="26"/>
      <c r="O49" s="25" t="str">
        <f t="shared" si="7"/>
        <v/>
      </c>
      <c r="P49" s="26"/>
      <c r="Q49" s="25" t="str">
        <f t="shared" si="7"/>
        <v/>
      </c>
      <c r="R49" s="25" t="str">
        <f t="shared" si="0"/>
        <v/>
      </c>
      <c r="S49" s="25"/>
      <c r="T49" s="25" t="str">
        <f t="shared" si="9"/>
        <v/>
      </c>
      <c r="U49" s="97"/>
    </row>
    <row r="50" spans="1:21" ht="15.75" customHeight="1">
      <c r="A50" s="22" t="str">
        <f t="shared" si="10"/>
        <v/>
      </c>
      <c r="B50" s="16"/>
      <c r="C50" s="16"/>
      <c r="D50" s="26"/>
      <c r="E50" s="25" t="str">
        <f t="shared" si="11"/>
        <v/>
      </c>
      <c r="F50" s="26"/>
      <c r="G50" s="25" t="str">
        <f t="shared" si="12"/>
        <v/>
      </c>
      <c r="H50" s="25" t="str">
        <f>IF($B50="","",SUM(E50,#REF!,G50,#REF!))</f>
        <v/>
      </c>
      <c r="I50" s="26"/>
      <c r="J50" s="25" t="str">
        <f t="shared" si="13"/>
        <v/>
      </c>
      <c r="K50" s="26"/>
      <c r="L50" s="25" t="str">
        <f t="shared" si="14"/>
        <v/>
      </c>
      <c r="M50" s="25" t="str">
        <f>IF($B50="","",SUM(J50,L50,#REF!,#REF!))</f>
        <v/>
      </c>
      <c r="N50" s="26"/>
      <c r="O50" s="25" t="str">
        <f t="shared" si="7"/>
        <v/>
      </c>
      <c r="P50" s="26"/>
      <c r="Q50" s="25" t="str">
        <f t="shared" si="7"/>
        <v/>
      </c>
      <c r="R50" s="25" t="str">
        <f t="shared" si="0"/>
        <v/>
      </c>
      <c r="S50" s="25"/>
      <c r="T50" s="25" t="str">
        <f t="shared" si="9"/>
        <v/>
      </c>
      <c r="U50" s="97"/>
    </row>
    <row r="51" spans="1:21" ht="15.75" customHeight="1">
      <c r="A51" s="22" t="str">
        <f t="shared" si="10"/>
        <v/>
      </c>
      <c r="B51" s="16"/>
      <c r="C51" s="16"/>
      <c r="D51" s="26"/>
      <c r="E51" s="25" t="str">
        <f t="shared" si="11"/>
        <v/>
      </c>
      <c r="F51" s="26"/>
      <c r="G51" s="25" t="str">
        <f t="shared" si="12"/>
        <v/>
      </c>
      <c r="H51" s="25" t="str">
        <f>IF($B51="","",SUM(E51,#REF!,G51,#REF!))</f>
        <v/>
      </c>
      <c r="I51" s="26"/>
      <c r="J51" s="25" t="str">
        <f t="shared" si="13"/>
        <v/>
      </c>
      <c r="K51" s="26"/>
      <c r="L51" s="25" t="str">
        <f t="shared" si="14"/>
        <v/>
      </c>
      <c r="M51" s="25" t="str">
        <f>IF($B51="","",SUM(J51,L51,#REF!,#REF!))</f>
        <v/>
      </c>
      <c r="N51" s="26"/>
      <c r="O51" s="25" t="str">
        <f t="shared" si="7"/>
        <v/>
      </c>
      <c r="P51" s="26"/>
      <c r="Q51" s="25" t="str">
        <f t="shared" si="7"/>
        <v/>
      </c>
      <c r="R51" s="25" t="str">
        <f t="shared" si="0"/>
        <v/>
      </c>
      <c r="S51" s="25"/>
      <c r="T51" s="25" t="str">
        <f t="shared" si="9"/>
        <v/>
      </c>
      <c r="U51" s="97"/>
    </row>
    <row r="52" spans="1:21" ht="15.75" customHeight="1">
      <c r="A52" s="22" t="str">
        <f t="shared" si="10"/>
        <v/>
      </c>
      <c r="B52" s="16"/>
      <c r="C52" s="16"/>
      <c r="D52" s="26"/>
      <c r="E52" s="25" t="str">
        <f t="shared" si="11"/>
        <v/>
      </c>
      <c r="F52" s="26"/>
      <c r="G52" s="25" t="str">
        <f t="shared" si="12"/>
        <v/>
      </c>
      <c r="H52" s="25" t="str">
        <f>IF($B52="","",SUM(E52,#REF!,G52,#REF!))</f>
        <v/>
      </c>
      <c r="I52" s="26"/>
      <c r="J52" s="25" t="str">
        <f t="shared" si="13"/>
        <v/>
      </c>
      <c r="K52" s="26"/>
      <c r="L52" s="25" t="str">
        <f t="shared" si="14"/>
        <v/>
      </c>
      <c r="M52" s="25" t="str">
        <f>IF($B52="","",SUM(J52,L52,#REF!,#REF!))</f>
        <v/>
      </c>
      <c r="N52" s="26"/>
      <c r="O52" s="25" t="str">
        <f t="shared" si="7"/>
        <v/>
      </c>
      <c r="P52" s="26"/>
      <c r="Q52" s="25" t="str">
        <f t="shared" si="7"/>
        <v/>
      </c>
      <c r="R52" s="25" t="str">
        <f t="shared" si="0"/>
        <v/>
      </c>
      <c r="S52" s="25"/>
      <c r="T52" s="25" t="str">
        <f t="shared" si="9"/>
        <v/>
      </c>
      <c r="U52" s="97"/>
    </row>
    <row r="53" spans="1:21" s="83" customFormat="1" ht="15.75" hidden="1" customHeight="1">
      <c r="A53" s="106">
        <v>1</v>
      </c>
      <c r="B53" s="106">
        <v>2</v>
      </c>
      <c r="C53" s="106">
        <v>3</v>
      </c>
      <c r="D53" s="106">
        <v>4</v>
      </c>
      <c r="E53" s="106">
        <v>5</v>
      </c>
      <c r="F53" s="106">
        <v>6</v>
      </c>
      <c r="G53" s="106">
        <v>7</v>
      </c>
      <c r="H53" s="106">
        <v>8</v>
      </c>
      <c r="I53" s="106">
        <v>9</v>
      </c>
      <c r="J53" s="106">
        <v>10</v>
      </c>
      <c r="K53" s="106">
        <v>11</v>
      </c>
      <c r="L53" s="106">
        <v>12</v>
      </c>
      <c r="M53" s="106">
        <v>13</v>
      </c>
      <c r="N53" s="106">
        <v>14</v>
      </c>
      <c r="O53" s="106">
        <v>15</v>
      </c>
      <c r="P53" s="106">
        <v>16</v>
      </c>
      <c r="Q53" s="106">
        <v>17</v>
      </c>
      <c r="R53" s="106">
        <v>18</v>
      </c>
      <c r="S53" s="106"/>
      <c r="T53" s="106">
        <v>19</v>
      </c>
      <c r="U53" s="106">
        <v>20</v>
      </c>
    </row>
    <row r="54" spans="1:21" ht="15.75" customHeight="1"/>
    <row r="55" spans="1:21" ht="15.75" customHeight="1"/>
    <row r="56" spans="1:21" ht="15.75" customHeight="1"/>
    <row r="57" spans="1:21" ht="15.75" customHeight="1"/>
    <row r="58" spans="1:21" ht="15.75" customHeight="1"/>
    <row r="59" spans="1:21" ht="15.75" customHeight="1"/>
    <row r="60" spans="1:21" ht="15.75" customHeight="1"/>
    <row r="61" spans="1:21" ht="15.75" customHeight="1"/>
    <row r="62" spans="1:21" ht="15.75" customHeight="1"/>
    <row r="63" spans="1:21" ht="15.75" customHeight="1"/>
    <row r="64" spans="1:2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5">
    <mergeCell ref="A5:C6"/>
    <mergeCell ref="A4:C4"/>
    <mergeCell ref="I6:M6"/>
    <mergeCell ref="X8:Z8"/>
    <mergeCell ref="U4:U7"/>
    <mergeCell ref="Q5:Q7"/>
    <mergeCell ref="R5:R7"/>
    <mergeCell ref="O5:O7"/>
    <mergeCell ref="P5:P7"/>
    <mergeCell ref="D4:T4"/>
    <mergeCell ref="T5:T7"/>
    <mergeCell ref="S5:S7"/>
    <mergeCell ref="D6:H6"/>
    <mergeCell ref="D5:M5"/>
    <mergeCell ref="N5:N7"/>
  </mergeCells>
  <conditionalFormatting sqref="A8:U52">
    <cfRule type="expression" dxfId="6" priority="1">
      <formula>$A8&lt;=$A$3</formula>
    </cfRule>
  </conditionalFormatting>
  <dataValidations count="3">
    <dataValidation type="list" allowBlank="1" showErrorMessage="1" sqref="F7">
      <formula1>"Tareas en clase,Refuerzo pedagógico (puede reemplazar a cualquier insumo en el promedio)"</formula1>
    </dataValidation>
    <dataValidation type="list" allowBlank="1" showErrorMessage="1" sqref="D7">
      <formula1>"Lecciones de revisión o retroalimentación orales y/o  escritas,Refuerzo pedagógico (puede reemplazar a cualquier insumo en el promedio)"</formula1>
    </dataValidation>
    <dataValidation type="list" allowBlank="1" showInputMessage="1" showErrorMessage="1" sqref="U8:U52">
      <formula1>"A,B,C,D,E"</formula1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E4C"/>
  </sheetPr>
  <dimension ref="A1:AV100"/>
  <sheetViews>
    <sheetView showGridLines="0" topLeftCell="A4" zoomScaleNormal="100" workbookViewId="0">
      <pane xSplit="3" ySplit="4" topLeftCell="D11" activePane="bottomRight" state="frozen"/>
      <selection activeCell="A4" sqref="A4"/>
      <selection pane="topRight" activeCell="D4" sqref="D4"/>
      <selection pane="bottomLeft" activeCell="A8" sqref="A8"/>
      <selection pane="bottomRight" activeCell="A4" sqref="A4:C4"/>
    </sheetView>
  </sheetViews>
  <sheetFormatPr baseColWidth="10" defaultColWidth="0" defaultRowHeight="0" customHeight="1" zeroHeight="1"/>
  <cols>
    <col min="1" max="1" width="4.140625" style="15" customWidth="1"/>
    <col min="2" max="2" width="14" style="15" customWidth="1"/>
    <col min="3" max="3" width="43.5703125" style="15" customWidth="1"/>
    <col min="4" max="4" width="8.28515625" style="15" customWidth="1"/>
    <col min="5" max="5" width="5.7109375" style="15" customWidth="1"/>
    <col min="6" max="6" width="6.5703125" style="15" customWidth="1"/>
    <col min="7" max="7" width="4.7109375" style="15" customWidth="1"/>
    <col min="8" max="8" width="6.7109375" style="15" customWidth="1"/>
    <col min="9" max="9" width="8.7109375" style="15" customWidth="1"/>
    <col min="10" max="10" width="5.28515625" style="15" customWidth="1"/>
    <col min="11" max="11" width="8.7109375" style="15" customWidth="1"/>
    <col min="12" max="12" width="5.7109375" style="15" customWidth="1"/>
    <col min="13" max="13" width="6.7109375" style="15" customWidth="1"/>
    <col min="14" max="14" width="5.85546875" style="15" customWidth="1"/>
    <col min="15" max="15" width="4.7109375" style="15" customWidth="1"/>
    <col min="16" max="16" width="7.85546875" style="15" customWidth="1"/>
    <col min="17" max="17" width="4.42578125" style="15" customWidth="1"/>
    <col min="18" max="19" width="6.5703125" style="15" customWidth="1"/>
    <col min="20" max="20" width="5.7109375" style="15" customWidth="1"/>
    <col min="21" max="21" width="11.140625" style="15" customWidth="1"/>
    <col min="22" max="22" width="0.7109375" style="15" customWidth="1"/>
    <col min="23" max="48" width="0" style="15" hidden="1" customWidth="1"/>
    <col min="49" max="16384" width="14.42578125" style="15" hidden="1"/>
  </cols>
  <sheetData>
    <row r="1" spans="1:27" ht="15" customHeight="1"/>
    <row r="2" spans="1:27" ht="15" customHeight="1"/>
    <row r="3" spans="1:27" ht="15" customHeight="1" thickBot="1">
      <c r="A3" s="27">
        <f>MAX(A8:A52)</f>
        <v>35</v>
      </c>
    </row>
    <row r="4" spans="1:27" ht="27.75" customHeight="1" thickBot="1">
      <c r="A4" s="189" t="s">
        <v>140</v>
      </c>
      <c r="B4" s="190"/>
      <c r="C4" s="191"/>
      <c r="D4" s="205" t="s">
        <v>134</v>
      </c>
      <c r="E4" s="206"/>
      <c r="F4" s="206"/>
      <c r="G4" s="206"/>
      <c r="H4" s="206"/>
      <c r="I4" s="206"/>
      <c r="J4" s="206"/>
      <c r="K4" s="206"/>
      <c r="L4" s="206"/>
      <c r="M4" s="206"/>
      <c r="N4" s="207"/>
      <c r="O4" s="207"/>
      <c r="P4" s="207"/>
      <c r="Q4" s="207"/>
      <c r="R4" s="207"/>
      <c r="S4" s="207"/>
      <c r="T4" s="207"/>
      <c r="U4" s="215" t="s">
        <v>112</v>
      </c>
    </row>
    <row r="5" spans="1:27" ht="27.75" customHeight="1">
      <c r="A5" s="187" t="s">
        <v>123</v>
      </c>
      <c r="B5" s="188"/>
      <c r="C5" s="188"/>
      <c r="D5" s="217" t="s">
        <v>3</v>
      </c>
      <c r="E5" s="218"/>
      <c r="F5" s="218"/>
      <c r="G5" s="218"/>
      <c r="H5" s="218"/>
      <c r="I5" s="218"/>
      <c r="J5" s="218"/>
      <c r="K5" s="218"/>
      <c r="L5" s="218"/>
      <c r="M5" s="219"/>
      <c r="N5" s="203" t="s">
        <v>86</v>
      </c>
      <c r="O5" s="220">
        <v>0.05</v>
      </c>
      <c r="P5" s="203" t="s">
        <v>5</v>
      </c>
      <c r="Q5" s="220">
        <v>0.05</v>
      </c>
      <c r="R5" s="201" t="s">
        <v>104</v>
      </c>
      <c r="S5" s="201" t="s">
        <v>121</v>
      </c>
      <c r="T5" s="222" t="s">
        <v>124</v>
      </c>
      <c r="U5" s="216"/>
    </row>
    <row r="6" spans="1:27" ht="28.5" customHeight="1">
      <c r="A6" s="187"/>
      <c r="B6" s="188"/>
      <c r="C6" s="188"/>
      <c r="D6" s="210" t="s">
        <v>125</v>
      </c>
      <c r="E6" s="210"/>
      <c r="F6" s="210"/>
      <c r="G6" s="210"/>
      <c r="H6" s="210"/>
      <c r="I6" s="192" t="s">
        <v>126</v>
      </c>
      <c r="J6" s="192"/>
      <c r="K6" s="192"/>
      <c r="L6" s="192"/>
      <c r="M6" s="193"/>
      <c r="N6" s="204"/>
      <c r="O6" s="221"/>
      <c r="P6" s="204"/>
      <c r="Q6" s="221"/>
      <c r="R6" s="202"/>
      <c r="S6" s="201"/>
      <c r="T6" s="223"/>
      <c r="U6" s="216"/>
    </row>
    <row r="7" spans="1:27" ht="99" customHeight="1">
      <c r="A7" s="138" t="s">
        <v>7</v>
      </c>
      <c r="B7" s="138" t="s">
        <v>8</v>
      </c>
      <c r="C7" s="138" t="s">
        <v>9</v>
      </c>
      <c r="D7" s="123" t="s">
        <v>13</v>
      </c>
      <c r="E7" s="135">
        <v>0.2</v>
      </c>
      <c r="F7" s="123" t="s">
        <v>10</v>
      </c>
      <c r="G7" s="135">
        <v>0.2</v>
      </c>
      <c r="H7" s="124" t="s">
        <v>110</v>
      </c>
      <c r="I7" s="126" t="s">
        <v>11</v>
      </c>
      <c r="J7" s="136">
        <v>0.3</v>
      </c>
      <c r="K7" s="126" t="s">
        <v>12</v>
      </c>
      <c r="L7" s="136">
        <v>0.2</v>
      </c>
      <c r="M7" s="134" t="s">
        <v>111</v>
      </c>
      <c r="N7" s="204"/>
      <c r="O7" s="221"/>
      <c r="P7" s="204"/>
      <c r="Q7" s="221"/>
      <c r="R7" s="202"/>
      <c r="S7" s="201"/>
      <c r="T7" s="223"/>
      <c r="U7" s="216"/>
    </row>
    <row r="8" spans="1:27" ht="16.5">
      <c r="A8" s="22">
        <v>1</v>
      </c>
      <c r="B8" s="23">
        <f>IF('T1'!B8="","",'T1'!B8)</f>
        <v>1</v>
      </c>
      <c r="C8" s="23" t="str">
        <f>IF(A8&gt;$A$3,"",'T1'!C8)</f>
        <v>fdghfgfdhh</v>
      </c>
      <c r="D8" s="120">
        <v>10</v>
      </c>
      <c r="E8" s="133">
        <f>IF(D8="","",TRUNC(D8*0.2,2))</f>
        <v>2</v>
      </c>
      <c r="F8" s="120">
        <v>10</v>
      </c>
      <c r="G8" s="133">
        <f>IF(F8="","",TRUNC(F8*0.2,2))</f>
        <v>2</v>
      </c>
      <c r="H8" s="125">
        <f>IF($B8="","",SUM(E8,G8))</f>
        <v>4</v>
      </c>
      <c r="I8" s="120">
        <v>10</v>
      </c>
      <c r="J8" s="133">
        <f>IF(I8="","",TRUNC(I8*0.3,2))</f>
        <v>3</v>
      </c>
      <c r="K8" s="120">
        <v>10</v>
      </c>
      <c r="L8" s="133">
        <f>IF(K8="","",TRUNC(K8*0.2,2))</f>
        <v>2</v>
      </c>
      <c r="M8" s="128">
        <f>IF($B8="","",SUM(J8,L8))</f>
        <v>5</v>
      </c>
      <c r="N8" s="120">
        <v>10</v>
      </c>
      <c r="O8" s="137">
        <f>IF(N8="","",TRUNC(N8*0.05,2))</f>
        <v>0.5</v>
      </c>
      <c r="P8" s="120">
        <v>10</v>
      </c>
      <c r="Q8" s="137">
        <f>IF(P8="","",TRUNC(P8*0.05,2))</f>
        <v>0.5</v>
      </c>
      <c r="R8" s="158">
        <f t="shared" ref="R8:R52" si="0">IF($B8="","",SUM(H8,M8,O8,Q8))</f>
        <v>10</v>
      </c>
      <c r="S8" s="159" t="str">
        <f>IF(R8="","",IF(R8&gt;=9,"DAR",IF(R8&gt;=7,"AAR",IF(R8&gt;=4,"PAAR","NAR"))))</f>
        <v>DAR</v>
      </c>
      <c r="T8" s="137">
        <f>IF(R8="","",TRUNC(R8*0.3,2))</f>
        <v>3</v>
      </c>
      <c r="U8" s="122" t="s">
        <v>47</v>
      </c>
      <c r="W8" s="18"/>
      <c r="X8" s="194" t="s">
        <v>44</v>
      </c>
      <c r="Y8" s="195"/>
      <c r="Z8" s="196"/>
      <c r="AA8" s="18"/>
    </row>
    <row r="9" spans="1:27" ht="16.5">
      <c r="A9" s="22">
        <f>IF(B9="","",A8+1)</f>
        <v>2</v>
      </c>
      <c r="B9" s="23">
        <f>IF('T1'!B9="","",'T1'!B9)</f>
        <v>2</v>
      </c>
      <c r="C9" s="23" t="str">
        <f>IF(A9&gt;$A$3,"",'T1'!C9)</f>
        <v>CARLOS ARCENTALES</v>
      </c>
      <c r="D9" s="120">
        <v>4</v>
      </c>
      <c r="E9" s="133">
        <f t="shared" ref="E9" si="1">IF(D9="","",TRUNC(D9*0.2,2))</f>
        <v>0.8</v>
      </c>
      <c r="F9" s="120">
        <v>4</v>
      </c>
      <c r="G9" s="133">
        <f t="shared" ref="G9" si="2">IF(F9="","",TRUNC(F9*0.2,2))</f>
        <v>0.8</v>
      </c>
      <c r="H9" s="125">
        <f>IF($B9="","",SUM(E9,G9))</f>
        <v>1.6</v>
      </c>
      <c r="I9" s="120">
        <v>5</v>
      </c>
      <c r="J9" s="133">
        <f t="shared" ref="J9" si="3">IF(I9="","",TRUNC(I9*0.3,2))</f>
        <v>1.5</v>
      </c>
      <c r="K9" s="120">
        <v>6</v>
      </c>
      <c r="L9" s="133">
        <f t="shared" ref="L9" si="4">IF(K9="","",TRUNC(K9*0.2,2))</f>
        <v>1.2</v>
      </c>
      <c r="M9" s="128">
        <f t="shared" ref="M9" si="5">IF($B9="","",SUM(J9,L9))</f>
        <v>2.7</v>
      </c>
      <c r="N9" s="120">
        <v>5</v>
      </c>
      <c r="O9" s="137">
        <f t="shared" ref="O9:Q9" si="6">IF(N9="","",TRUNC(N9*0.05,2))</f>
        <v>0.25</v>
      </c>
      <c r="P9" s="120">
        <v>5</v>
      </c>
      <c r="Q9" s="137">
        <f t="shared" si="6"/>
        <v>0.25</v>
      </c>
      <c r="R9" s="158">
        <f t="shared" si="0"/>
        <v>4.8000000000000007</v>
      </c>
      <c r="S9" s="159" t="str">
        <f t="shared" ref="S9:S42" si="7">IF(R9="","",IF(R9&gt;=9,"DAR",IF(R9&gt;=7,"AAR",IF(R9&gt;=4,"PAAR","NAR"))))</f>
        <v>PAAR</v>
      </c>
      <c r="T9" s="137">
        <f t="shared" ref="T9" si="8">IF(R9="","",TRUNC(R9*0.3,2))</f>
        <v>1.44</v>
      </c>
      <c r="U9" s="122" t="s">
        <v>47</v>
      </c>
      <c r="W9" s="19">
        <v>5</v>
      </c>
      <c r="X9" s="20" t="s">
        <v>25</v>
      </c>
      <c r="Y9" s="20" t="s">
        <v>45</v>
      </c>
      <c r="Z9" s="20">
        <v>5</v>
      </c>
      <c r="AA9" s="21" t="s">
        <v>46</v>
      </c>
    </row>
    <row r="10" spans="1:27" ht="16.5">
      <c r="A10" s="22">
        <f t="shared" ref="A10:A52" si="9">IF(B10="","",A9+1)</f>
        <v>3</v>
      </c>
      <c r="B10" s="23">
        <f>IF('T1'!B10="","",'T1'!B10)</f>
        <v>3</v>
      </c>
      <c r="C10" s="23" t="str">
        <f>IF(A10&gt;$A$3,"",'T1'!C10)</f>
        <v>RAMIRO RAMIREZ</v>
      </c>
      <c r="D10" s="120"/>
      <c r="E10" s="133" t="str">
        <f t="shared" ref="E10:E42" si="10">IF(D10="","",TRUNC(D10*0.2,2))</f>
        <v/>
      </c>
      <c r="F10" s="120">
        <v>10</v>
      </c>
      <c r="G10" s="133">
        <f t="shared" ref="G10:G42" si="11">IF(F10="","",TRUNC(F10*0.2,2))</f>
        <v>2</v>
      </c>
      <c r="H10" s="125">
        <f t="shared" ref="H10:H42" si="12">IF($B10="","",SUM(E10,G10))</f>
        <v>2</v>
      </c>
      <c r="I10" s="120">
        <v>9</v>
      </c>
      <c r="J10" s="133">
        <f t="shared" ref="J10:J42" si="13">IF(I10="","",TRUNC(I10*0.3,2))</f>
        <v>2.7</v>
      </c>
      <c r="K10" s="120">
        <v>8</v>
      </c>
      <c r="L10" s="133">
        <f t="shared" ref="L10:L42" si="14">IF(K10="","",TRUNC(K10*0.2,2))</f>
        <v>1.6</v>
      </c>
      <c r="M10" s="128">
        <f t="shared" ref="M10:M42" si="15">IF($B10="","",SUM(J10,L10))</f>
        <v>4.3000000000000007</v>
      </c>
      <c r="N10" s="120">
        <v>8</v>
      </c>
      <c r="O10" s="137">
        <f t="shared" ref="O10:Q52" si="16">IF(N10="","",TRUNC(N10*0.05,2))</f>
        <v>0.4</v>
      </c>
      <c r="P10" s="120">
        <v>7</v>
      </c>
      <c r="Q10" s="137">
        <f t="shared" si="16"/>
        <v>0.35</v>
      </c>
      <c r="R10" s="158">
        <f t="shared" si="0"/>
        <v>7.0500000000000007</v>
      </c>
      <c r="S10" s="159" t="str">
        <f t="shared" si="7"/>
        <v>AAR</v>
      </c>
      <c r="T10" s="137">
        <f t="shared" ref="T10:T52" si="17">IF(R10="","",TRUNC(R10*0.3,2))</f>
        <v>2.11</v>
      </c>
      <c r="U10" s="122"/>
      <c r="W10" s="19">
        <v>4</v>
      </c>
      <c r="X10" s="20" t="s">
        <v>47</v>
      </c>
      <c r="Y10" s="20" t="s">
        <v>48</v>
      </c>
      <c r="Z10" s="20">
        <v>4</v>
      </c>
      <c r="AA10" s="21" t="s">
        <v>49</v>
      </c>
    </row>
    <row r="11" spans="1:27" ht="16.5">
      <c r="A11" s="22">
        <f t="shared" si="9"/>
        <v>4</v>
      </c>
      <c r="B11" s="23">
        <f>IF('T1'!B11="","",'T1'!B11)</f>
        <v>4</v>
      </c>
      <c r="C11" s="23">
        <f>IF(A11&gt;$A$3,"",'T1'!C11)</f>
        <v>0</v>
      </c>
      <c r="D11" s="120"/>
      <c r="E11" s="133" t="str">
        <f t="shared" si="10"/>
        <v/>
      </c>
      <c r="F11" s="120"/>
      <c r="G11" s="133" t="str">
        <f t="shared" si="11"/>
        <v/>
      </c>
      <c r="H11" s="125">
        <f t="shared" si="12"/>
        <v>0</v>
      </c>
      <c r="I11" s="120"/>
      <c r="J11" s="133" t="str">
        <f t="shared" si="13"/>
        <v/>
      </c>
      <c r="K11" s="120"/>
      <c r="L11" s="133" t="str">
        <f t="shared" si="14"/>
        <v/>
      </c>
      <c r="M11" s="128">
        <f t="shared" si="15"/>
        <v>0</v>
      </c>
      <c r="N11" s="120"/>
      <c r="O11" s="137" t="str">
        <f t="shared" si="16"/>
        <v/>
      </c>
      <c r="P11" s="120"/>
      <c r="Q11" s="137" t="str">
        <f t="shared" si="16"/>
        <v/>
      </c>
      <c r="R11" s="158">
        <f t="shared" si="0"/>
        <v>0</v>
      </c>
      <c r="S11" s="159" t="str">
        <f t="shared" si="7"/>
        <v>NAR</v>
      </c>
      <c r="T11" s="137">
        <f t="shared" si="17"/>
        <v>0</v>
      </c>
      <c r="U11" s="122"/>
      <c r="W11" s="19">
        <v>3</v>
      </c>
      <c r="X11" s="20" t="s">
        <v>50</v>
      </c>
      <c r="Y11" s="20" t="s">
        <v>51</v>
      </c>
      <c r="Z11" s="20">
        <v>3</v>
      </c>
      <c r="AA11" s="21" t="s">
        <v>52</v>
      </c>
    </row>
    <row r="12" spans="1:27" ht="16.5">
      <c r="A12" s="22">
        <f t="shared" si="9"/>
        <v>5</v>
      </c>
      <c r="B12" s="23">
        <f>IF('T1'!B12="","",'T1'!B12)</f>
        <v>5</v>
      </c>
      <c r="C12" s="23">
        <f>IF(A12&gt;$A$3,"",'T1'!C12)</f>
        <v>0</v>
      </c>
      <c r="D12" s="120"/>
      <c r="E12" s="133" t="str">
        <f t="shared" si="10"/>
        <v/>
      </c>
      <c r="F12" s="120"/>
      <c r="G12" s="133" t="str">
        <f t="shared" si="11"/>
        <v/>
      </c>
      <c r="H12" s="125">
        <f t="shared" si="12"/>
        <v>0</v>
      </c>
      <c r="I12" s="120"/>
      <c r="J12" s="133" t="str">
        <f t="shared" si="13"/>
        <v/>
      </c>
      <c r="K12" s="120"/>
      <c r="L12" s="133" t="str">
        <f t="shared" si="14"/>
        <v/>
      </c>
      <c r="M12" s="128">
        <f t="shared" si="15"/>
        <v>0</v>
      </c>
      <c r="N12" s="120"/>
      <c r="O12" s="137" t="str">
        <f t="shared" si="16"/>
        <v/>
      </c>
      <c r="P12" s="120"/>
      <c r="Q12" s="137" t="str">
        <f t="shared" si="16"/>
        <v/>
      </c>
      <c r="R12" s="158">
        <f t="shared" si="0"/>
        <v>0</v>
      </c>
      <c r="S12" s="159" t="str">
        <f t="shared" si="7"/>
        <v>NAR</v>
      </c>
      <c r="T12" s="137">
        <f t="shared" si="17"/>
        <v>0</v>
      </c>
      <c r="U12" s="122"/>
      <c r="W12" s="19">
        <v>2</v>
      </c>
      <c r="X12" s="20" t="s">
        <v>53</v>
      </c>
      <c r="Y12" s="20" t="s">
        <v>54</v>
      </c>
      <c r="Z12" s="20">
        <v>2</v>
      </c>
      <c r="AA12" s="21" t="s">
        <v>55</v>
      </c>
    </row>
    <row r="13" spans="1:27" ht="16.5">
      <c r="A13" s="22">
        <f t="shared" si="9"/>
        <v>6</v>
      </c>
      <c r="B13" s="23">
        <f>IF('T1'!B13="","",'T1'!B13)</f>
        <v>6</v>
      </c>
      <c r="C13" s="23">
        <f>IF(A13&gt;$A$3,"",'T1'!C13)</f>
        <v>0</v>
      </c>
      <c r="D13" s="120"/>
      <c r="E13" s="133" t="str">
        <f t="shared" si="10"/>
        <v/>
      </c>
      <c r="F13" s="120"/>
      <c r="G13" s="133" t="str">
        <f t="shared" si="11"/>
        <v/>
      </c>
      <c r="H13" s="125">
        <f t="shared" si="12"/>
        <v>0</v>
      </c>
      <c r="I13" s="120"/>
      <c r="J13" s="133" t="str">
        <f t="shared" si="13"/>
        <v/>
      </c>
      <c r="K13" s="120"/>
      <c r="L13" s="133" t="str">
        <f t="shared" si="14"/>
        <v/>
      </c>
      <c r="M13" s="128">
        <f t="shared" si="15"/>
        <v>0</v>
      </c>
      <c r="N13" s="120"/>
      <c r="O13" s="137" t="str">
        <f t="shared" si="16"/>
        <v/>
      </c>
      <c r="P13" s="120"/>
      <c r="Q13" s="137" t="str">
        <f t="shared" si="16"/>
        <v/>
      </c>
      <c r="R13" s="158">
        <f t="shared" si="0"/>
        <v>0</v>
      </c>
      <c r="S13" s="159" t="str">
        <f t="shared" si="7"/>
        <v>NAR</v>
      </c>
      <c r="T13" s="137">
        <f t="shared" si="17"/>
        <v>0</v>
      </c>
      <c r="U13" s="122"/>
      <c r="W13" s="19">
        <v>1</v>
      </c>
      <c r="X13" s="20" t="s">
        <v>56</v>
      </c>
      <c r="Y13" s="20" t="s">
        <v>57</v>
      </c>
      <c r="Z13" s="20">
        <v>1</v>
      </c>
      <c r="AA13" s="21" t="s">
        <v>58</v>
      </c>
    </row>
    <row r="14" spans="1:27" ht="16.5">
      <c r="A14" s="22">
        <f t="shared" si="9"/>
        <v>7</v>
      </c>
      <c r="B14" s="23">
        <f>IF('T1'!B14="","",'T1'!B14)</f>
        <v>7</v>
      </c>
      <c r="C14" s="23">
        <f>IF(A14&gt;$A$3,"",'T1'!C14)</f>
        <v>0</v>
      </c>
      <c r="D14" s="120"/>
      <c r="E14" s="133" t="str">
        <f t="shared" si="10"/>
        <v/>
      </c>
      <c r="F14" s="120"/>
      <c r="G14" s="133" t="str">
        <f t="shared" si="11"/>
        <v/>
      </c>
      <c r="H14" s="125">
        <f t="shared" si="12"/>
        <v>0</v>
      </c>
      <c r="I14" s="120"/>
      <c r="J14" s="133" t="str">
        <f t="shared" si="13"/>
        <v/>
      </c>
      <c r="K14" s="120"/>
      <c r="L14" s="133" t="str">
        <f t="shared" si="14"/>
        <v/>
      </c>
      <c r="M14" s="128">
        <f t="shared" si="15"/>
        <v>0</v>
      </c>
      <c r="N14" s="120"/>
      <c r="O14" s="137" t="str">
        <f t="shared" si="16"/>
        <v/>
      </c>
      <c r="P14" s="120"/>
      <c r="Q14" s="137" t="str">
        <f t="shared" si="16"/>
        <v/>
      </c>
      <c r="R14" s="158">
        <f t="shared" si="0"/>
        <v>0</v>
      </c>
      <c r="S14" s="159" t="str">
        <f t="shared" si="7"/>
        <v>NAR</v>
      </c>
      <c r="T14" s="137">
        <f t="shared" si="17"/>
        <v>0</v>
      </c>
      <c r="U14" s="122"/>
    </row>
    <row r="15" spans="1:27" ht="16.5">
      <c r="A15" s="22">
        <f t="shared" si="9"/>
        <v>8</v>
      </c>
      <c r="B15" s="23">
        <f>IF('T1'!B15="","",'T1'!B15)</f>
        <v>8</v>
      </c>
      <c r="C15" s="23">
        <f>IF(A15&gt;$A$3,"",'T1'!C15)</f>
        <v>0</v>
      </c>
      <c r="D15" s="120"/>
      <c r="E15" s="133" t="str">
        <f t="shared" si="10"/>
        <v/>
      </c>
      <c r="F15" s="120"/>
      <c r="G15" s="133" t="str">
        <f t="shared" si="11"/>
        <v/>
      </c>
      <c r="H15" s="125">
        <f t="shared" si="12"/>
        <v>0</v>
      </c>
      <c r="I15" s="120"/>
      <c r="J15" s="133" t="str">
        <f t="shared" si="13"/>
        <v/>
      </c>
      <c r="K15" s="120"/>
      <c r="L15" s="133" t="str">
        <f t="shared" si="14"/>
        <v/>
      </c>
      <c r="M15" s="128">
        <f t="shared" si="15"/>
        <v>0</v>
      </c>
      <c r="N15" s="120"/>
      <c r="O15" s="137" t="str">
        <f t="shared" si="16"/>
        <v/>
      </c>
      <c r="P15" s="120"/>
      <c r="Q15" s="137" t="str">
        <f t="shared" si="16"/>
        <v/>
      </c>
      <c r="R15" s="158">
        <f t="shared" si="0"/>
        <v>0</v>
      </c>
      <c r="S15" s="159" t="str">
        <f t="shared" si="7"/>
        <v>NAR</v>
      </c>
      <c r="T15" s="137">
        <f t="shared" si="17"/>
        <v>0</v>
      </c>
      <c r="U15" s="122"/>
    </row>
    <row r="16" spans="1:27" ht="16.5">
      <c r="A16" s="22">
        <f t="shared" si="9"/>
        <v>9</v>
      </c>
      <c r="B16" s="23">
        <f>IF('T1'!B16="","",'T1'!B16)</f>
        <v>9</v>
      </c>
      <c r="C16" s="23">
        <f>IF(A16&gt;$A$3,"",'T1'!C16)</f>
        <v>0</v>
      </c>
      <c r="D16" s="120"/>
      <c r="E16" s="133" t="str">
        <f t="shared" si="10"/>
        <v/>
      </c>
      <c r="F16" s="120"/>
      <c r="G16" s="133" t="str">
        <f t="shared" si="11"/>
        <v/>
      </c>
      <c r="H16" s="125">
        <f t="shared" si="12"/>
        <v>0</v>
      </c>
      <c r="I16" s="120"/>
      <c r="J16" s="133" t="str">
        <f t="shared" si="13"/>
        <v/>
      </c>
      <c r="K16" s="120"/>
      <c r="L16" s="133" t="str">
        <f t="shared" si="14"/>
        <v/>
      </c>
      <c r="M16" s="128">
        <f t="shared" si="15"/>
        <v>0</v>
      </c>
      <c r="N16" s="120"/>
      <c r="O16" s="137" t="str">
        <f t="shared" si="16"/>
        <v/>
      </c>
      <c r="P16" s="120"/>
      <c r="Q16" s="137" t="str">
        <f t="shared" si="16"/>
        <v/>
      </c>
      <c r="R16" s="158">
        <f t="shared" si="0"/>
        <v>0</v>
      </c>
      <c r="S16" s="159" t="str">
        <f t="shared" si="7"/>
        <v>NAR</v>
      </c>
      <c r="T16" s="137">
        <f t="shared" si="17"/>
        <v>0</v>
      </c>
      <c r="U16" s="122"/>
    </row>
    <row r="17" spans="1:21" ht="16.5">
      <c r="A17" s="22">
        <f t="shared" si="9"/>
        <v>10</v>
      </c>
      <c r="B17" s="23">
        <f>IF('T1'!B17="","",'T1'!B17)</f>
        <v>10</v>
      </c>
      <c r="C17" s="23">
        <f>IF(A17&gt;$A$3,"",'T1'!C17)</f>
        <v>0</v>
      </c>
      <c r="D17" s="120"/>
      <c r="E17" s="133" t="str">
        <f t="shared" si="10"/>
        <v/>
      </c>
      <c r="F17" s="120"/>
      <c r="G17" s="133" t="str">
        <f t="shared" si="11"/>
        <v/>
      </c>
      <c r="H17" s="125">
        <f t="shared" si="12"/>
        <v>0</v>
      </c>
      <c r="I17" s="120"/>
      <c r="J17" s="133" t="str">
        <f t="shared" si="13"/>
        <v/>
      </c>
      <c r="K17" s="120"/>
      <c r="L17" s="133" t="str">
        <f t="shared" si="14"/>
        <v/>
      </c>
      <c r="M17" s="128">
        <f t="shared" si="15"/>
        <v>0</v>
      </c>
      <c r="N17" s="120"/>
      <c r="O17" s="137" t="str">
        <f t="shared" si="16"/>
        <v/>
      </c>
      <c r="P17" s="120"/>
      <c r="Q17" s="137" t="str">
        <f t="shared" si="16"/>
        <v/>
      </c>
      <c r="R17" s="158">
        <f t="shared" si="0"/>
        <v>0</v>
      </c>
      <c r="S17" s="159" t="str">
        <f t="shared" si="7"/>
        <v>NAR</v>
      </c>
      <c r="T17" s="137">
        <f t="shared" si="17"/>
        <v>0</v>
      </c>
      <c r="U17" s="122"/>
    </row>
    <row r="18" spans="1:21" ht="16.5">
      <c r="A18" s="22">
        <f t="shared" si="9"/>
        <v>11</v>
      </c>
      <c r="B18" s="23">
        <f>IF('T1'!B18="","",'T1'!B18)</f>
        <v>11</v>
      </c>
      <c r="C18" s="23">
        <f>IF(A18&gt;$A$3,"",'T1'!C18)</f>
        <v>0</v>
      </c>
      <c r="D18" s="120"/>
      <c r="E18" s="133" t="str">
        <f t="shared" si="10"/>
        <v/>
      </c>
      <c r="F18" s="120"/>
      <c r="G18" s="133" t="str">
        <f t="shared" si="11"/>
        <v/>
      </c>
      <c r="H18" s="125">
        <f t="shared" si="12"/>
        <v>0</v>
      </c>
      <c r="I18" s="120"/>
      <c r="J18" s="133" t="str">
        <f t="shared" si="13"/>
        <v/>
      </c>
      <c r="K18" s="120"/>
      <c r="L18" s="133" t="str">
        <f t="shared" si="14"/>
        <v/>
      </c>
      <c r="M18" s="128">
        <f t="shared" si="15"/>
        <v>0</v>
      </c>
      <c r="N18" s="120"/>
      <c r="O18" s="137" t="str">
        <f t="shared" si="16"/>
        <v/>
      </c>
      <c r="P18" s="120"/>
      <c r="Q18" s="137" t="str">
        <f t="shared" si="16"/>
        <v/>
      </c>
      <c r="R18" s="158">
        <f t="shared" si="0"/>
        <v>0</v>
      </c>
      <c r="S18" s="159" t="str">
        <f t="shared" si="7"/>
        <v>NAR</v>
      </c>
      <c r="T18" s="137">
        <f t="shared" si="17"/>
        <v>0</v>
      </c>
      <c r="U18" s="122"/>
    </row>
    <row r="19" spans="1:21" ht="16.5">
      <c r="A19" s="22">
        <f t="shared" si="9"/>
        <v>12</v>
      </c>
      <c r="B19" s="23">
        <f>IF('T1'!B19="","",'T1'!B19)</f>
        <v>12</v>
      </c>
      <c r="C19" s="23">
        <f>IF(A19&gt;$A$3,"",'T1'!C19)</f>
        <v>0</v>
      </c>
      <c r="D19" s="120"/>
      <c r="E19" s="133" t="str">
        <f t="shared" si="10"/>
        <v/>
      </c>
      <c r="F19" s="120"/>
      <c r="G19" s="133" t="str">
        <f t="shared" si="11"/>
        <v/>
      </c>
      <c r="H19" s="125">
        <f t="shared" si="12"/>
        <v>0</v>
      </c>
      <c r="I19" s="120"/>
      <c r="J19" s="133" t="str">
        <f t="shared" si="13"/>
        <v/>
      </c>
      <c r="K19" s="120"/>
      <c r="L19" s="133" t="str">
        <f t="shared" si="14"/>
        <v/>
      </c>
      <c r="M19" s="128">
        <f t="shared" si="15"/>
        <v>0</v>
      </c>
      <c r="N19" s="120"/>
      <c r="O19" s="137" t="str">
        <f t="shared" si="16"/>
        <v/>
      </c>
      <c r="P19" s="120"/>
      <c r="Q19" s="137" t="str">
        <f t="shared" si="16"/>
        <v/>
      </c>
      <c r="R19" s="158">
        <f t="shared" si="0"/>
        <v>0</v>
      </c>
      <c r="S19" s="159" t="str">
        <f t="shared" si="7"/>
        <v>NAR</v>
      </c>
      <c r="T19" s="137">
        <f t="shared" si="17"/>
        <v>0</v>
      </c>
      <c r="U19" s="122"/>
    </row>
    <row r="20" spans="1:21" ht="16.5">
      <c r="A20" s="22">
        <f t="shared" si="9"/>
        <v>13</v>
      </c>
      <c r="B20" s="23">
        <f>IF('T1'!B20="","",'T1'!B20)</f>
        <v>13</v>
      </c>
      <c r="C20" s="23">
        <f>IF(A20&gt;$A$3,"",'T1'!C20)</f>
        <v>0</v>
      </c>
      <c r="D20" s="120"/>
      <c r="E20" s="133" t="str">
        <f t="shared" si="10"/>
        <v/>
      </c>
      <c r="F20" s="120"/>
      <c r="G20" s="133" t="str">
        <f t="shared" si="11"/>
        <v/>
      </c>
      <c r="H20" s="125">
        <f t="shared" si="12"/>
        <v>0</v>
      </c>
      <c r="I20" s="120"/>
      <c r="J20" s="133" t="str">
        <f t="shared" si="13"/>
        <v/>
      </c>
      <c r="K20" s="120"/>
      <c r="L20" s="133" t="str">
        <f t="shared" si="14"/>
        <v/>
      </c>
      <c r="M20" s="128">
        <f t="shared" si="15"/>
        <v>0</v>
      </c>
      <c r="N20" s="120"/>
      <c r="O20" s="137" t="str">
        <f t="shared" si="16"/>
        <v/>
      </c>
      <c r="P20" s="120"/>
      <c r="Q20" s="137" t="str">
        <f t="shared" si="16"/>
        <v/>
      </c>
      <c r="R20" s="158">
        <f t="shared" si="0"/>
        <v>0</v>
      </c>
      <c r="S20" s="159" t="str">
        <f t="shared" si="7"/>
        <v>NAR</v>
      </c>
      <c r="T20" s="137">
        <f t="shared" si="17"/>
        <v>0</v>
      </c>
      <c r="U20" s="122"/>
    </row>
    <row r="21" spans="1:21" ht="15.75" customHeight="1">
      <c r="A21" s="22">
        <f t="shared" si="9"/>
        <v>14</v>
      </c>
      <c r="B21" s="23">
        <f>IF('T1'!B21="","",'T1'!B21)</f>
        <v>14</v>
      </c>
      <c r="C21" s="23">
        <f>IF(A21&gt;$A$3,"",'T1'!C21)</f>
        <v>0</v>
      </c>
      <c r="D21" s="120"/>
      <c r="E21" s="133" t="str">
        <f t="shared" si="10"/>
        <v/>
      </c>
      <c r="F21" s="120"/>
      <c r="G21" s="133" t="str">
        <f t="shared" si="11"/>
        <v/>
      </c>
      <c r="H21" s="125">
        <f t="shared" si="12"/>
        <v>0</v>
      </c>
      <c r="I21" s="120"/>
      <c r="J21" s="133" t="str">
        <f t="shared" si="13"/>
        <v/>
      </c>
      <c r="K21" s="120"/>
      <c r="L21" s="133" t="str">
        <f t="shared" si="14"/>
        <v/>
      </c>
      <c r="M21" s="128">
        <f t="shared" si="15"/>
        <v>0</v>
      </c>
      <c r="N21" s="120"/>
      <c r="O21" s="137" t="str">
        <f t="shared" si="16"/>
        <v/>
      </c>
      <c r="P21" s="120"/>
      <c r="Q21" s="137" t="str">
        <f t="shared" si="16"/>
        <v/>
      </c>
      <c r="R21" s="158">
        <f t="shared" si="0"/>
        <v>0</v>
      </c>
      <c r="S21" s="159" t="str">
        <f t="shared" si="7"/>
        <v>NAR</v>
      </c>
      <c r="T21" s="137">
        <f t="shared" si="17"/>
        <v>0</v>
      </c>
      <c r="U21" s="122"/>
    </row>
    <row r="22" spans="1:21" ht="15.75" customHeight="1">
      <c r="A22" s="22">
        <f t="shared" si="9"/>
        <v>15</v>
      </c>
      <c r="B22" s="23">
        <f>IF('T1'!B22="","",'T1'!B22)</f>
        <v>15</v>
      </c>
      <c r="C22" s="23">
        <f>IF(A22&gt;$A$3,"",'T1'!C22)</f>
        <v>0</v>
      </c>
      <c r="D22" s="120"/>
      <c r="E22" s="133" t="str">
        <f t="shared" si="10"/>
        <v/>
      </c>
      <c r="F22" s="120"/>
      <c r="G22" s="133" t="str">
        <f t="shared" si="11"/>
        <v/>
      </c>
      <c r="H22" s="125">
        <f t="shared" si="12"/>
        <v>0</v>
      </c>
      <c r="I22" s="120"/>
      <c r="J22" s="133" t="str">
        <f t="shared" si="13"/>
        <v/>
      </c>
      <c r="K22" s="120"/>
      <c r="L22" s="133" t="str">
        <f t="shared" si="14"/>
        <v/>
      </c>
      <c r="M22" s="128">
        <f t="shared" si="15"/>
        <v>0</v>
      </c>
      <c r="N22" s="120"/>
      <c r="O22" s="137" t="str">
        <f t="shared" si="16"/>
        <v/>
      </c>
      <c r="P22" s="120"/>
      <c r="Q22" s="137" t="str">
        <f t="shared" si="16"/>
        <v/>
      </c>
      <c r="R22" s="158">
        <f t="shared" si="0"/>
        <v>0</v>
      </c>
      <c r="S22" s="159" t="str">
        <f t="shared" si="7"/>
        <v>NAR</v>
      </c>
      <c r="T22" s="137">
        <f t="shared" si="17"/>
        <v>0</v>
      </c>
      <c r="U22" s="122"/>
    </row>
    <row r="23" spans="1:21" ht="15.75" customHeight="1">
      <c r="A23" s="22">
        <v>16</v>
      </c>
      <c r="B23" s="23">
        <f>IF('T1'!B23="","",'T1'!B23)</f>
        <v>16</v>
      </c>
      <c r="C23" s="23">
        <f>IF(A23&gt;$A$3,"",'T1'!C23)</f>
        <v>0</v>
      </c>
      <c r="D23" s="120"/>
      <c r="E23" s="133" t="str">
        <f t="shared" si="10"/>
        <v/>
      </c>
      <c r="F23" s="120"/>
      <c r="G23" s="133" t="str">
        <f t="shared" si="11"/>
        <v/>
      </c>
      <c r="H23" s="125">
        <f t="shared" si="12"/>
        <v>0</v>
      </c>
      <c r="I23" s="120"/>
      <c r="J23" s="133" t="str">
        <f t="shared" si="13"/>
        <v/>
      </c>
      <c r="K23" s="120"/>
      <c r="L23" s="133" t="str">
        <f t="shared" si="14"/>
        <v/>
      </c>
      <c r="M23" s="128">
        <f t="shared" si="15"/>
        <v>0</v>
      </c>
      <c r="N23" s="120"/>
      <c r="O23" s="137" t="str">
        <f t="shared" si="16"/>
        <v/>
      </c>
      <c r="P23" s="120"/>
      <c r="Q23" s="137" t="str">
        <f t="shared" si="16"/>
        <v/>
      </c>
      <c r="R23" s="158">
        <f t="shared" si="0"/>
        <v>0</v>
      </c>
      <c r="S23" s="159" t="str">
        <f t="shared" si="7"/>
        <v>NAR</v>
      </c>
      <c r="T23" s="137">
        <f t="shared" si="17"/>
        <v>0</v>
      </c>
      <c r="U23" s="122"/>
    </row>
    <row r="24" spans="1:21" ht="15.75" customHeight="1">
      <c r="A24" s="22">
        <v>17</v>
      </c>
      <c r="B24" s="23">
        <f>IF('T1'!B24="","",'T1'!B24)</f>
        <v>17</v>
      </c>
      <c r="C24" s="23">
        <f>IF(A24&gt;$A$3,"",'T1'!C24)</f>
        <v>0</v>
      </c>
      <c r="D24" s="120"/>
      <c r="E24" s="133" t="str">
        <f t="shared" si="10"/>
        <v/>
      </c>
      <c r="F24" s="120"/>
      <c r="G24" s="133" t="str">
        <f t="shared" si="11"/>
        <v/>
      </c>
      <c r="H24" s="125">
        <f t="shared" si="12"/>
        <v>0</v>
      </c>
      <c r="I24" s="120"/>
      <c r="J24" s="133" t="str">
        <f t="shared" si="13"/>
        <v/>
      </c>
      <c r="K24" s="120"/>
      <c r="L24" s="133" t="str">
        <f t="shared" si="14"/>
        <v/>
      </c>
      <c r="M24" s="128">
        <f t="shared" si="15"/>
        <v>0</v>
      </c>
      <c r="N24" s="120"/>
      <c r="O24" s="137" t="str">
        <f t="shared" si="16"/>
        <v/>
      </c>
      <c r="P24" s="120"/>
      <c r="Q24" s="137" t="str">
        <f t="shared" si="16"/>
        <v/>
      </c>
      <c r="R24" s="158">
        <f t="shared" si="0"/>
        <v>0</v>
      </c>
      <c r="S24" s="159" t="str">
        <f t="shared" si="7"/>
        <v>NAR</v>
      </c>
      <c r="T24" s="137">
        <f t="shared" si="17"/>
        <v>0</v>
      </c>
      <c r="U24" s="122"/>
    </row>
    <row r="25" spans="1:21" ht="15.75" customHeight="1">
      <c r="A25" s="22">
        <v>18</v>
      </c>
      <c r="B25" s="23">
        <f>IF('T1'!B25="","",'T1'!B25)</f>
        <v>18</v>
      </c>
      <c r="C25" s="23">
        <f>IF(A25&gt;$A$3,"",'T1'!C25)</f>
        <v>0</v>
      </c>
      <c r="D25" s="120"/>
      <c r="E25" s="133" t="str">
        <f t="shared" si="10"/>
        <v/>
      </c>
      <c r="F25" s="120"/>
      <c r="G25" s="133" t="str">
        <f t="shared" si="11"/>
        <v/>
      </c>
      <c r="H25" s="125">
        <f t="shared" si="12"/>
        <v>0</v>
      </c>
      <c r="I25" s="120"/>
      <c r="J25" s="133" t="str">
        <f t="shared" si="13"/>
        <v/>
      </c>
      <c r="K25" s="120"/>
      <c r="L25" s="133" t="str">
        <f t="shared" si="14"/>
        <v/>
      </c>
      <c r="M25" s="128">
        <f t="shared" si="15"/>
        <v>0</v>
      </c>
      <c r="N25" s="120"/>
      <c r="O25" s="137" t="str">
        <f t="shared" si="16"/>
        <v/>
      </c>
      <c r="P25" s="120"/>
      <c r="Q25" s="137" t="str">
        <f t="shared" si="16"/>
        <v/>
      </c>
      <c r="R25" s="158">
        <f t="shared" si="0"/>
        <v>0</v>
      </c>
      <c r="S25" s="159" t="str">
        <f t="shared" si="7"/>
        <v>NAR</v>
      </c>
      <c r="T25" s="137">
        <f t="shared" si="17"/>
        <v>0</v>
      </c>
      <c r="U25" s="122"/>
    </row>
    <row r="26" spans="1:21" ht="15.75" customHeight="1">
      <c r="A26" s="22">
        <v>19</v>
      </c>
      <c r="B26" s="23">
        <f>IF('T1'!B26="","",'T1'!B26)</f>
        <v>19</v>
      </c>
      <c r="C26" s="23">
        <f>IF(A26&gt;$A$3,"",'T1'!C26)</f>
        <v>0</v>
      </c>
      <c r="D26" s="120"/>
      <c r="E26" s="133" t="str">
        <f t="shared" si="10"/>
        <v/>
      </c>
      <c r="F26" s="120"/>
      <c r="G26" s="133" t="str">
        <f t="shared" si="11"/>
        <v/>
      </c>
      <c r="H26" s="125">
        <f t="shared" si="12"/>
        <v>0</v>
      </c>
      <c r="I26" s="120"/>
      <c r="J26" s="133" t="str">
        <f t="shared" si="13"/>
        <v/>
      </c>
      <c r="K26" s="120"/>
      <c r="L26" s="133" t="str">
        <f t="shared" si="14"/>
        <v/>
      </c>
      <c r="M26" s="128">
        <f t="shared" si="15"/>
        <v>0</v>
      </c>
      <c r="N26" s="120"/>
      <c r="O26" s="137" t="str">
        <f t="shared" si="16"/>
        <v/>
      </c>
      <c r="P26" s="120"/>
      <c r="Q26" s="137" t="str">
        <f t="shared" si="16"/>
        <v/>
      </c>
      <c r="R26" s="158">
        <f t="shared" si="0"/>
        <v>0</v>
      </c>
      <c r="S26" s="159" t="str">
        <f t="shared" si="7"/>
        <v>NAR</v>
      </c>
      <c r="T26" s="137">
        <f t="shared" si="17"/>
        <v>0</v>
      </c>
      <c r="U26" s="122"/>
    </row>
    <row r="27" spans="1:21" ht="15.75" customHeight="1">
      <c r="A27" s="22">
        <v>20</v>
      </c>
      <c r="B27" s="23">
        <f>IF('T1'!B27="","",'T1'!B27)</f>
        <v>20</v>
      </c>
      <c r="C27" s="23">
        <f>IF(A27&gt;$A$3,"",'T1'!C27)</f>
        <v>0</v>
      </c>
      <c r="D27" s="120"/>
      <c r="E27" s="133" t="str">
        <f t="shared" si="10"/>
        <v/>
      </c>
      <c r="F27" s="120"/>
      <c r="G27" s="133" t="str">
        <f t="shared" si="11"/>
        <v/>
      </c>
      <c r="H27" s="125">
        <f t="shared" si="12"/>
        <v>0</v>
      </c>
      <c r="I27" s="120"/>
      <c r="J27" s="133" t="str">
        <f t="shared" si="13"/>
        <v/>
      </c>
      <c r="K27" s="120"/>
      <c r="L27" s="133" t="str">
        <f t="shared" si="14"/>
        <v/>
      </c>
      <c r="M27" s="128">
        <f t="shared" si="15"/>
        <v>0</v>
      </c>
      <c r="N27" s="120"/>
      <c r="O27" s="137" t="str">
        <f t="shared" si="16"/>
        <v/>
      </c>
      <c r="P27" s="120"/>
      <c r="Q27" s="137" t="str">
        <f t="shared" si="16"/>
        <v/>
      </c>
      <c r="R27" s="158">
        <f t="shared" si="0"/>
        <v>0</v>
      </c>
      <c r="S27" s="159" t="str">
        <f t="shared" si="7"/>
        <v>NAR</v>
      </c>
      <c r="T27" s="137">
        <f t="shared" si="17"/>
        <v>0</v>
      </c>
      <c r="U27" s="122"/>
    </row>
    <row r="28" spans="1:21" ht="15.75" customHeight="1">
      <c r="A28" s="22">
        <v>21</v>
      </c>
      <c r="B28" s="23">
        <f>IF('T1'!B28="","",'T1'!B28)</f>
        <v>21</v>
      </c>
      <c r="C28" s="23">
        <f>IF(A28&gt;$A$3,"",'T1'!C28)</f>
        <v>0</v>
      </c>
      <c r="D28" s="120"/>
      <c r="E28" s="133" t="str">
        <f t="shared" si="10"/>
        <v/>
      </c>
      <c r="F28" s="120"/>
      <c r="G28" s="133" t="str">
        <f t="shared" si="11"/>
        <v/>
      </c>
      <c r="H28" s="125">
        <f t="shared" si="12"/>
        <v>0</v>
      </c>
      <c r="I28" s="120"/>
      <c r="J28" s="133" t="str">
        <f t="shared" si="13"/>
        <v/>
      </c>
      <c r="K28" s="120"/>
      <c r="L28" s="133" t="str">
        <f t="shared" si="14"/>
        <v/>
      </c>
      <c r="M28" s="128">
        <f t="shared" si="15"/>
        <v>0</v>
      </c>
      <c r="N28" s="120"/>
      <c r="O28" s="137" t="str">
        <f t="shared" si="16"/>
        <v/>
      </c>
      <c r="P28" s="120"/>
      <c r="Q28" s="137" t="str">
        <f t="shared" si="16"/>
        <v/>
      </c>
      <c r="R28" s="158">
        <f t="shared" si="0"/>
        <v>0</v>
      </c>
      <c r="S28" s="159" t="str">
        <f t="shared" si="7"/>
        <v>NAR</v>
      </c>
      <c r="T28" s="137">
        <f t="shared" si="17"/>
        <v>0</v>
      </c>
      <c r="U28" s="122"/>
    </row>
    <row r="29" spans="1:21" ht="15.75" customHeight="1">
      <c r="A29" s="22">
        <f t="shared" si="9"/>
        <v>22</v>
      </c>
      <c r="B29" s="23">
        <f>IF('T1'!B29="","",'T1'!B29)</f>
        <v>22</v>
      </c>
      <c r="C29" s="23">
        <f>IF(A29&gt;$A$3,"",'T1'!C29)</f>
        <v>0</v>
      </c>
      <c r="D29" s="120"/>
      <c r="E29" s="133" t="str">
        <f t="shared" si="10"/>
        <v/>
      </c>
      <c r="F29" s="120"/>
      <c r="G29" s="133" t="str">
        <f t="shared" si="11"/>
        <v/>
      </c>
      <c r="H29" s="125">
        <f t="shared" si="12"/>
        <v>0</v>
      </c>
      <c r="I29" s="120"/>
      <c r="J29" s="133" t="str">
        <f t="shared" si="13"/>
        <v/>
      </c>
      <c r="K29" s="120"/>
      <c r="L29" s="133" t="str">
        <f t="shared" si="14"/>
        <v/>
      </c>
      <c r="M29" s="128">
        <f t="shared" si="15"/>
        <v>0</v>
      </c>
      <c r="N29" s="120"/>
      <c r="O29" s="137" t="str">
        <f t="shared" si="16"/>
        <v/>
      </c>
      <c r="P29" s="120"/>
      <c r="Q29" s="137" t="str">
        <f t="shared" si="16"/>
        <v/>
      </c>
      <c r="R29" s="158">
        <f t="shared" si="0"/>
        <v>0</v>
      </c>
      <c r="S29" s="159" t="str">
        <f t="shared" si="7"/>
        <v>NAR</v>
      </c>
      <c r="T29" s="137">
        <f t="shared" si="17"/>
        <v>0</v>
      </c>
      <c r="U29" s="122"/>
    </row>
    <row r="30" spans="1:21" ht="15.75" customHeight="1">
      <c r="A30" s="22">
        <f t="shared" si="9"/>
        <v>23</v>
      </c>
      <c r="B30" s="23">
        <f>IF('T1'!B30="","",'T1'!B30)</f>
        <v>23</v>
      </c>
      <c r="C30" s="23">
        <f>IF(A30&gt;$A$3,"",'T1'!C30)</f>
        <v>0</v>
      </c>
      <c r="D30" s="120"/>
      <c r="E30" s="133" t="str">
        <f t="shared" si="10"/>
        <v/>
      </c>
      <c r="F30" s="120"/>
      <c r="G30" s="133" t="str">
        <f t="shared" si="11"/>
        <v/>
      </c>
      <c r="H30" s="125">
        <f t="shared" si="12"/>
        <v>0</v>
      </c>
      <c r="I30" s="120"/>
      <c r="J30" s="133" t="str">
        <f t="shared" si="13"/>
        <v/>
      </c>
      <c r="K30" s="120"/>
      <c r="L30" s="133" t="str">
        <f t="shared" si="14"/>
        <v/>
      </c>
      <c r="M30" s="128">
        <f t="shared" si="15"/>
        <v>0</v>
      </c>
      <c r="N30" s="120"/>
      <c r="O30" s="137" t="str">
        <f t="shared" si="16"/>
        <v/>
      </c>
      <c r="P30" s="120"/>
      <c r="Q30" s="137" t="str">
        <f t="shared" si="16"/>
        <v/>
      </c>
      <c r="R30" s="158">
        <f t="shared" si="0"/>
        <v>0</v>
      </c>
      <c r="S30" s="159" t="str">
        <f t="shared" si="7"/>
        <v>NAR</v>
      </c>
      <c r="T30" s="137">
        <f t="shared" si="17"/>
        <v>0</v>
      </c>
      <c r="U30" s="122"/>
    </row>
    <row r="31" spans="1:21" ht="15.75" customHeight="1">
      <c r="A31" s="22">
        <f t="shared" si="9"/>
        <v>24</v>
      </c>
      <c r="B31" s="23">
        <f>IF('T1'!B31="","",'T1'!B31)</f>
        <v>24</v>
      </c>
      <c r="C31" s="23">
        <f>IF(A31&gt;$A$3,"",'T1'!C31)</f>
        <v>0</v>
      </c>
      <c r="D31" s="120"/>
      <c r="E31" s="133" t="str">
        <f t="shared" si="10"/>
        <v/>
      </c>
      <c r="F31" s="120"/>
      <c r="G31" s="133" t="str">
        <f t="shared" si="11"/>
        <v/>
      </c>
      <c r="H31" s="125">
        <f t="shared" si="12"/>
        <v>0</v>
      </c>
      <c r="I31" s="120"/>
      <c r="J31" s="133" t="str">
        <f t="shared" si="13"/>
        <v/>
      </c>
      <c r="K31" s="120"/>
      <c r="L31" s="133" t="str">
        <f t="shared" si="14"/>
        <v/>
      </c>
      <c r="M31" s="128">
        <f t="shared" si="15"/>
        <v>0</v>
      </c>
      <c r="N31" s="120"/>
      <c r="O31" s="137" t="str">
        <f t="shared" si="16"/>
        <v/>
      </c>
      <c r="P31" s="120"/>
      <c r="Q31" s="137" t="str">
        <f t="shared" si="16"/>
        <v/>
      </c>
      <c r="R31" s="158">
        <f t="shared" si="0"/>
        <v>0</v>
      </c>
      <c r="S31" s="159" t="str">
        <f t="shared" si="7"/>
        <v>NAR</v>
      </c>
      <c r="T31" s="137">
        <f t="shared" si="17"/>
        <v>0</v>
      </c>
      <c r="U31" s="122"/>
    </row>
    <row r="32" spans="1:21" ht="15.75" customHeight="1">
      <c r="A32" s="22">
        <f t="shared" si="9"/>
        <v>25</v>
      </c>
      <c r="B32" s="23">
        <f>IF('T1'!B32="","",'T1'!B32)</f>
        <v>25</v>
      </c>
      <c r="C32" s="23">
        <f>IF(A32&gt;$A$3,"",'T1'!C32)</f>
        <v>0</v>
      </c>
      <c r="D32" s="120"/>
      <c r="E32" s="133" t="str">
        <f t="shared" si="10"/>
        <v/>
      </c>
      <c r="F32" s="120"/>
      <c r="G32" s="133" t="str">
        <f t="shared" si="11"/>
        <v/>
      </c>
      <c r="H32" s="125">
        <f t="shared" si="12"/>
        <v>0</v>
      </c>
      <c r="I32" s="120"/>
      <c r="J32" s="133" t="str">
        <f t="shared" si="13"/>
        <v/>
      </c>
      <c r="K32" s="120"/>
      <c r="L32" s="133" t="str">
        <f t="shared" si="14"/>
        <v/>
      </c>
      <c r="M32" s="128">
        <f t="shared" si="15"/>
        <v>0</v>
      </c>
      <c r="N32" s="120"/>
      <c r="O32" s="137" t="str">
        <f t="shared" si="16"/>
        <v/>
      </c>
      <c r="P32" s="120"/>
      <c r="Q32" s="137" t="str">
        <f t="shared" si="16"/>
        <v/>
      </c>
      <c r="R32" s="158">
        <f t="shared" si="0"/>
        <v>0</v>
      </c>
      <c r="S32" s="159" t="str">
        <f t="shared" si="7"/>
        <v>NAR</v>
      </c>
      <c r="T32" s="137">
        <f t="shared" si="17"/>
        <v>0</v>
      </c>
      <c r="U32" s="122"/>
    </row>
    <row r="33" spans="1:21" ht="15.75" customHeight="1">
      <c r="A33" s="22">
        <f t="shared" si="9"/>
        <v>26</v>
      </c>
      <c r="B33" s="23">
        <f>IF('T1'!B33="","",'T1'!B33)</f>
        <v>26</v>
      </c>
      <c r="C33" s="23">
        <f>IF(A33&gt;$A$3,"",'T1'!C33)</f>
        <v>0</v>
      </c>
      <c r="D33" s="120"/>
      <c r="E33" s="133" t="str">
        <f t="shared" si="10"/>
        <v/>
      </c>
      <c r="F33" s="120"/>
      <c r="G33" s="133" t="str">
        <f t="shared" si="11"/>
        <v/>
      </c>
      <c r="H33" s="125">
        <f t="shared" si="12"/>
        <v>0</v>
      </c>
      <c r="I33" s="120"/>
      <c r="J33" s="133" t="str">
        <f t="shared" si="13"/>
        <v/>
      </c>
      <c r="K33" s="120"/>
      <c r="L33" s="133" t="str">
        <f t="shared" si="14"/>
        <v/>
      </c>
      <c r="M33" s="128">
        <f t="shared" si="15"/>
        <v>0</v>
      </c>
      <c r="N33" s="120"/>
      <c r="O33" s="137" t="str">
        <f t="shared" si="16"/>
        <v/>
      </c>
      <c r="P33" s="120"/>
      <c r="Q33" s="137" t="str">
        <f t="shared" si="16"/>
        <v/>
      </c>
      <c r="R33" s="158">
        <f t="shared" si="0"/>
        <v>0</v>
      </c>
      <c r="S33" s="159" t="str">
        <f t="shared" si="7"/>
        <v>NAR</v>
      </c>
      <c r="T33" s="137">
        <f t="shared" si="17"/>
        <v>0</v>
      </c>
      <c r="U33" s="122"/>
    </row>
    <row r="34" spans="1:21" ht="15.75" customHeight="1">
      <c r="A34" s="22">
        <f t="shared" si="9"/>
        <v>27</v>
      </c>
      <c r="B34" s="23">
        <f>IF('T1'!B34="","",'T1'!B34)</f>
        <v>27</v>
      </c>
      <c r="C34" s="23">
        <f>IF(A34&gt;$A$3,"",'T1'!C34)</f>
        <v>0</v>
      </c>
      <c r="D34" s="120"/>
      <c r="E34" s="133" t="str">
        <f t="shared" si="10"/>
        <v/>
      </c>
      <c r="F34" s="120"/>
      <c r="G34" s="133" t="str">
        <f t="shared" si="11"/>
        <v/>
      </c>
      <c r="H34" s="125">
        <f t="shared" si="12"/>
        <v>0</v>
      </c>
      <c r="I34" s="120"/>
      <c r="J34" s="133" t="str">
        <f t="shared" si="13"/>
        <v/>
      </c>
      <c r="K34" s="120"/>
      <c r="L34" s="133" t="str">
        <f t="shared" si="14"/>
        <v/>
      </c>
      <c r="M34" s="128">
        <f t="shared" si="15"/>
        <v>0</v>
      </c>
      <c r="N34" s="120"/>
      <c r="O34" s="137" t="str">
        <f t="shared" si="16"/>
        <v/>
      </c>
      <c r="P34" s="120"/>
      <c r="Q34" s="137" t="str">
        <f t="shared" si="16"/>
        <v/>
      </c>
      <c r="R34" s="158">
        <f t="shared" si="0"/>
        <v>0</v>
      </c>
      <c r="S34" s="159" t="str">
        <f t="shared" si="7"/>
        <v>NAR</v>
      </c>
      <c r="T34" s="137">
        <f t="shared" si="17"/>
        <v>0</v>
      </c>
      <c r="U34" s="122"/>
    </row>
    <row r="35" spans="1:21" ht="15.75" customHeight="1">
      <c r="A35" s="22">
        <f t="shared" si="9"/>
        <v>28</v>
      </c>
      <c r="B35" s="23">
        <f>IF('T1'!B35="","",'T1'!B35)</f>
        <v>28</v>
      </c>
      <c r="C35" s="23">
        <f>IF(A35&gt;$A$3,"",'T1'!C35)</f>
        <v>0</v>
      </c>
      <c r="D35" s="120"/>
      <c r="E35" s="133" t="str">
        <f t="shared" si="10"/>
        <v/>
      </c>
      <c r="F35" s="120"/>
      <c r="G35" s="133" t="str">
        <f t="shared" si="11"/>
        <v/>
      </c>
      <c r="H35" s="125">
        <f t="shared" si="12"/>
        <v>0</v>
      </c>
      <c r="I35" s="120"/>
      <c r="J35" s="133" t="str">
        <f t="shared" si="13"/>
        <v/>
      </c>
      <c r="K35" s="120"/>
      <c r="L35" s="133" t="str">
        <f t="shared" si="14"/>
        <v/>
      </c>
      <c r="M35" s="128">
        <f t="shared" si="15"/>
        <v>0</v>
      </c>
      <c r="N35" s="120"/>
      <c r="O35" s="137" t="str">
        <f t="shared" si="16"/>
        <v/>
      </c>
      <c r="P35" s="120"/>
      <c r="Q35" s="137" t="str">
        <f t="shared" si="16"/>
        <v/>
      </c>
      <c r="R35" s="158">
        <f t="shared" si="0"/>
        <v>0</v>
      </c>
      <c r="S35" s="159" t="str">
        <f t="shared" si="7"/>
        <v>NAR</v>
      </c>
      <c r="T35" s="137">
        <f t="shared" si="17"/>
        <v>0</v>
      </c>
      <c r="U35" s="122"/>
    </row>
    <row r="36" spans="1:21" ht="15.75" customHeight="1">
      <c r="A36" s="22">
        <f t="shared" si="9"/>
        <v>29</v>
      </c>
      <c r="B36" s="23">
        <f>IF('T1'!B36="","",'T1'!B36)</f>
        <v>29</v>
      </c>
      <c r="C36" s="23">
        <f>IF(A36&gt;$A$3,"",'T1'!C36)</f>
        <v>0</v>
      </c>
      <c r="D36" s="120"/>
      <c r="E36" s="133" t="str">
        <f t="shared" si="10"/>
        <v/>
      </c>
      <c r="F36" s="120"/>
      <c r="G36" s="133" t="str">
        <f t="shared" si="11"/>
        <v/>
      </c>
      <c r="H36" s="125">
        <f t="shared" si="12"/>
        <v>0</v>
      </c>
      <c r="I36" s="120"/>
      <c r="J36" s="133" t="str">
        <f t="shared" si="13"/>
        <v/>
      </c>
      <c r="K36" s="120"/>
      <c r="L36" s="133" t="str">
        <f t="shared" si="14"/>
        <v/>
      </c>
      <c r="M36" s="128">
        <f t="shared" si="15"/>
        <v>0</v>
      </c>
      <c r="N36" s="120"/>
      <c r="O36" s="137" t="str">
        <f t="shared" si="16"/>
        <v/>
      </c>
      <c r="P36" s="120"/>
      <c r="Q36" s="137" t="str">
        <f t="shared" si="16"/>
        <v/>
      </c>
      <c r="R36" s="158">
        <f t="shared" si="0"/>
        <v>0</v>
      </c>
      <c r="S36" s="159" t="str">
        <f t="shared" si="7"/>
        <v>NAR</v>
      </c>
      <c r="T36" s="137">
        <f t="shared" si="17"/>
        <v>0</v>
      </c>
      <c r="U36" s="122"/>
    </row>
    <row r="37" spans="1:21" ht="15.75" customHeight="1">
      <c r="A37" s="22">
        <f t="shared" si="9"/>
        <v>30</v>
      </c>
      <c r="B37" s="23">
        <f>IF('T1'!B37="","",'T1'!B37)</f>
        <v>30</v>
      </c>
      <c r="C37" s="23">
        <f>IF(A37&gt;$A$3,"",'T1'!C37)</f>
        <v>0</v>
      </c>
      <c r="D37" s="120"/>
      <c r="E37" s="133" t="str">
        <f t="shared" si="10"/>
        <v/>
      </c>
      <c r="F37" s="120"/>
      <c r="G37" s="133" t="str">
        <f t="shared" si="11"/>
        <v/>
      </c>
      <c r="H37" s="125">
        <f t="shared" si="12"/>
        <v>0</v>
      </c>
      <c r="I37" s="120"/>
      <c r="J37" s="133" t="str">
        <f t="shared" si="13"/>
        <v/>
      </c>
      <c r="K37" s="120"/>
      <c r="L37" s="133" t="str">
        <f t="shared" si="14"/>
        <v/>
      </c>
      <c r="M37" s="128">
        <f t="shared" si="15"/>
        <v>0</v>
      </c>
      <c r="N37" s="120"/>
      <c r="O37" s="137" t="str">
        <f t="shared" si="16"/>
        <v/>
      </c>
      <c r="P37" s="120"/>
      <c r="Q37" s="137" t="str">
        <f t="shared" si="16"/>
        <v/>
      </c>
      <c r="R37" s="158">
        <f t="shared" si="0"/>
        <v>0</v>
      </c>
      <c r="S37" s="159" t="str">
        <f t="shared" si="7"/>
        <v>NAR</v>
      </c>
      <c r="T37" s="137">
        <f t="shared" si="17"/>
        <v>0</v>
      </c>
      <c r="U37" s="122"/>
    </row>
    <row r="38" spans="1:21" ht="15.75" customHeight="1">
      <c r="A38" s="22">
        <f t="shared" si="9"/>
        <v>31</v>
      </c>
      <c r="B38" s="23">
        <f>IF('T1'!B38="","",'T1'!B38)</f>
        <v>31</v>
      </c>
      <c r="C38" s="23">
        <f>IF(A38&gt;$A$3,"",'T1'!C38)</f>
        <v>0</v>
      </c>
      <c r="D38" s="120"/>
      <c r="E38" s="133" t="str">
        <f t="shared" si="10"/>
        <v/>
      </c>
      <c r="F38" s="120"/>
      <c r="G38" s="133" t="str">
        <f t="shared" si="11"/>
        <v/>
      </c>
      <c r="H38" s="125">
        <f t="shared" si="12"/>
        <v>0</v>
      </c>
      <c r="I38" s="120"/>
      <c r="J38" s="133" t="str">
        <f t="shared" si="13"/>
        <v/>
      </c>
      <c r="K38" s="120"/>
      <c r="L38" s="133" t="str">
        <f t="shared" si="14"/>
        <v/>
      </c>
      <c r="M38" s="128">
        <f t="shared" si="15"/>
        <v>0</v>
      </c>
      <c r="N38" s="120"/>
      <c r="O38" s="137" t="str">
        <f t="shared" si="16"/>
        <v/>
      </c>
      <c r="P38" s="120"/>
      <c r="Q38" s="137" t="str">
        <f t="shared" si="16"/>
        <v/>
      </c>
      <c r="R38" s="158">
        <f t="shared" si="0"/>
        <v>0</v>
      </c>
      <c r="S38" s="159" t="str">
        <f t="shared" si="7"/>
        <v>NAR</v>
      </c>
      <c r="T38" s="137">
        <f t="shared" si="17"/>
        <v>0</v>
      </c>
      <c r="U38" s="122"/>
    </row>
    <row r="39" spans="1:21" ht="15.75" customHeight="1">
      <c r="A39" s="22">
        <f t="shared" si="9"/>
        <v>32</v>
      </c>
      <c r="B39" s="23">
        <f>IF('T1'!B39="","",'T1'!B39)</f>
        <v>32</v>
      </c>
      <c r="C39" s="23">
        <f>IF(A39&gt;$A$3,"",'T1'!C39)</f>
        <v>0</v>
      </c>
      <c r="D39" s="120"/>
      <c r="E39" s="133" t="str">
        <f t="shared" si="10"/>
        <v/>
      </c>
      <c r="F39" s="120"/>
      <c r="G39" s="133" t="str">
        <f t="shared" si="11"/>
        <v/>
      </c>
      <c r="H39" s="125">
        <f t="shared" si="12"/>
        <v>0</v>
      </c>
      <c r="I39" s="120"/>
      <c r="J39" s="133" t="str">
        <f t="shared" si="13"/>
        <v/>
      </c>
      <c r="K39" s="120"/>
      <c r="L39" s="133" t="str">
        <f t="shared" si="14"/>
        <v/>
      </c>
      <c r="M39" s="128">
        <f t="shared" si="15"/>
        <v>0</v>
      </c>
      <c r="N39" s="120"/>
      <c r="O39" s="137" t="str">
        <f t="shared" si="16"/>
        <v/>
      </c>
      <c r="P39" s="120"/>
      <c r="Q39" s="137" t="str">
        <f t="shared" si="16"/>
        <v/>
      </c>
      <c r="R39" s="158">
        <f t="shared" si="0"/>
        <v>0</v>
      </c>
      <c r="S39" s="159" t="str">
        <f t="shared" si="7"/>
        <v>NAR</v>
      </c>
      <c r="T39" s="137">
        <f t="shared" si="17"/>
        <v>0</v>
      </c>
      <c r="U39" s="122"/>
    </row>
    <row r="40" spans="1:21" ht="15.75" customHeight="1">
      <c r="A40" s="22">
        <f t="shared" si="9"/>
        <v>33</v>
      </c>
      <c r="B40" s="23">
        <f>IF('T1'!B40="","",'T1'!B40)</f>
        <v>33</v>
      </c>
      <c r="C40" s="23">
        <f>IF(A40&gt;$A$3,"",'T1'!C40)</f>
        <v>0</v>
      </c>
      <c r="D40" s="120"/>
      <c r="E40" s="133" t="str">
        <f t="shared" si="10"/>
        <v/>
      </c>
      <c r="F40" s="120"/>
      <c r="G40" s="133" t="str">
        <f t="shared" si="11"/>
        <v/>
      </c>
      <c r="H40" s="125">
        <f t="shared" si="12"/>
        <v>0</v>
      </c>
      <c r="I40" s="120"/>
      <c r="J40" s="133" t="str">
        <f t="shared" si="13"/>
        <v/>
      </c>
      <c r="K40" s="120"/>
      <c r="L40" s="133" t="str">
        <f t="shared" si="14"/>
        <v/>
      </c>
      <c r="M40" s="128">
        <f t="shared" si="15"/>
        <v>0</v>
      </c>
      <c r="N40" s="120"/>
      <c r="O40" s="137" t="str">
        <f t="shared" si="16"/>
        <v/>
      </c>
      <c r="P40" s="120"/>
      <c r="Q40" s="137" t="str">
        <f t="shared" si="16"/>
        <v/>
      </c>
      <c r="R40" s="158">
        <f t="shared" si="0"/>
        <v>0</v>
      </c>
      <c r="S40" s="159" t="str">
        <f t="shared" si="7"/>
        <v>NAR</v>
      </c>
      <c r="T40" s="137">
        <f t="shared" si="17"/>
        <v>0</v>
      </c>
      <c r="U40" s="122"/>
    </row>
    <row r="41" spans="1:21" ht="15.75" customHeight="1">
      <c r="A41" s="22">
        <f t="shared" si="9"/>
        <v>34</v>
      </c>
      <c r="B41" s="23">
        <f>IF('T1'!B41="","",'T1'!B41)</f>
        <v>34</v>
      </c>
      <c r="C41" s="23">
        <f>IF(A41&gt;$A$3,"",'T1'!C41)</f>
        <v>0</v>
      </c>
      <c r="D41" s="120"/>
      <c r="E41" s="133" t="str">
        <f t="shared" si="10"/>
        <v/>
      </c>
      <c r="F41" s="120"/>
      <c r="G41" s="133" t="str">
        <f t="shared" si="11"/>
        <v/>
      </c>
      <c r="H41" s="125">
        <f t="shared" si="12"/>
        <v>0</v>
      </c>
      <c r="I41" s="120"/>
      <c r="J41" s="133" t="str">
        <f t="shared" si="13"/>
        <v/>
      </c>
      <c r="K41" s="120"/>
      <c r="L41" s="133" t="str">
        <f t="shared" si="14"/>
        <v/>
      </c>
      <c r="M41" s="128">
        <f t="shared" si="15"/>
        <v>0</v>
      </c>
      <c r="N41" s="120"/>
      <c r="O41" s="137" t="str">
        <f t="shared" si="16"/>
        <v/>
      </c>
      <c r="P41" s="120"/>
      <c r="Q41" s="137" t="str">
        <f t="shared" si="16"/>
        <v/>
      </c>
      <c r="R41" s="158">
        <f t="shared" si="0"/>
        <v>0</v>
      </c>
      <c r="S41" s="159" t="str">
        <f t="shared" si="7"/>
        <v>NAR</v>
      </c>
      <c r="T41" s="137">
        <f t="shared" si="17"/>
        <v>0</v>
      </c>
      <c r="U41" s="122"/>
    </row>
    <row r="42" spans="1:21" ht="15.75" customHeight="1">
      <c r="A42" s="22">
        <f t="shared" si="9"/>
        <v>35</v>
      </c>
      <c r="B42" s="23">
        <f>IF('T1'!B42="","",'T1'!B42)</f>
        <v>35</v>
      </c>
      <c r="C42" s="23">
        <f>IF(A42&gt;$A$3,"",'T1'!C42)</f>
        <v>0</v>
      </c>
      <c r="D42" s="120"/>
      <c r="E42" s="133" t="str">
        <f t="shared" si="10"/>
        <v/>
      </c>
      <c r="F42" s="120"/>
      <c r="G42" s="133" t="str">
        <f t="shared" si="11"/>
        <v/>
      </c>
      <c r="H42" s="125">
        <f t="shared" si="12"/>
        <v>0</v>
      </c>
      <c r="I42" s="120"/>
      <c r="J42" s="133" t="str">
        <f t="shared" si="13"/>
        <v/>
      </c>
      <c r="K42" s="120"/>
      <c r="L42" s="133" t="str">
        <f t="shared" si="14"/>
        <v/>
      </c>
      <c r="M42" s="128">
        <f t="shared" si="15"/>
        <v>0</v>
      </c>
      <c r="N42" s="120"/>
      <c r="O42" s="137" t="str">
        <f t="shared" si="16"/>
        <v/>
      </c>
      <c r="P42" s="120"/>
      <c r="Q42" s="137" t="str">
        <f t="shared" si="16"/>
        <v/>
      </c>
      <c r="R42" s="158">
        <f t="shared" si="0"/>
        <v>0</v>
      </c>
      <c r="S42" s="159" t="str">
        <f t="shared" si="7"/>
        <v>NAR</v>
      </c>
      <c r="T42" s="137">
        <f t="shared" si="17"/>
        <v>0</v>
      </c>
      <c r="U42" s="122"/>
    </row>
    <row r="43" spans="1:21" ht="15.75" customHeight="1">
      <c r="A43" s="22" t="str">
        <f t="shared" si="9"/>
        <v/>
      </c>
      <c r="B43" s="23" t="str">
        <f>IF('T1'!B43="","",'T1'!B43)</f>
        <v/>
      </c>
      <c r="C43" s="23" t="str">
        <f>IF(A43&gt;$A$3,"",'T1'!C43)</f>
        <v/>
      </c>
      <c r="D43" s="24"/>
      <c r="E43" s="25" t="str">
        <f t="shared" ref="E43:E52" si="18">IF(D43="","",TRUNC(D43*0.1,2))</f>
        <v/>
      </c>
      <c r="F43" s="24"/>
      <c r="G43" s="25" t="str">
        <f t="shared" ref="G43:G52" si="19">IF(F43="","",TRUNC(F43*0.1,2))</f>
        <v/>
      </c>
      <c r="H43" s="25" t="str">
        <f>IF($B43="","",SUM(E43,#REF!,G43,#REF!))</f>
        <v/>
      </c>
      <c r="I43" s="24"/>
      <c r="J43" s="25" t="str">
        <f t="shared" ref="J43:J52" si="20">IF(I43="","",TRUNC(I43*0.15,2))</f>
        <v/>
      </c>
      <c r="K43" s="24"/>
      <c r="L43" s="25" t="str">
        <f t="shared" ref="L43:L52" si="21">IF(K43="","",TRUNC(K43*0.1,2))</f>
        <v/>
      </c>
      <c r="M43" s="25" t="str">
        <f>IF($B43="","",SUM(J43,L43,#REF!,#REF!))</f>
        <v/>
      </c>
      <c r="N43" s="24"/>
      <c r="O43" s="25" t="str">
        <f t="shared" si="16"/>
        <v/>
      </c>
      <c r="P43" s="24"/>
      <c r="Q43" s="25" t="str">
        <f t="shared" si="16"/>
        <v/>
      </c>
      <c r="R43" s="25" t="str">
        <f t="shared" si="0"/>
        <v/>
      </c>
      <c r="S43" s="25"/>
      <c r="T43" s="25" t="str">
        <f t="shared" si="17"/>
        <v/>
      </c>
      <c r="U43" s="97"/>
    </row>
    <row r="44" spans="1:21" ht="15.75" customHeight="1">
      <c r="A44" s="22" t="str">
        <f t="shared" si="9"/>
        <v/>
      </c>
      <c r="B44" s="23" t="str">
        <f>IF('T1'!B44="","",'T1'!B44)</f>
        <v/>
      </c>
      <c r="C44" s="23" t="str">
        <f>IF(A44&gt;$A$3,"",'T1'!C44)</f>
        <v/>
      </c>
      <c r="D44" s="24"/>
      <c r="E44" s="25" t="str">
        <f t="shared" si="18"/>
        <v/>
      </c>
      <c r="F44" s="24"/>
      <c r="G44" s="25" t="str">
        <f t="shared" si="19"/>
        <v/>
      </c>
      <c r="H44" s="25" t="str">
        <f>IF($B44="","",SUM(E44,#REF!,G44,#REF!))</f>
        <v/>
      </c>
      <c r="I44" s="24"/>
      <c r="J44" s="25" t="str">
        <f t="shared" si="20"/>
        <v/>
      </c>
      <c r="K44" s="24"/>
      <c r="L44" s="25" t="str">
        <f t="shared" si="21"/>
        <v/>
      </c>
      <c r="M44" s="25" t="str">
        <f>IF($B44="","",SUM(J44,L44,#REF!,#REF!))</f>
        <v/>
      </c>
      <c r="N44" s="24"/>
      <c r="O44" s="25" t="str">
        <f t="shared" si="16"/>
        <v/>
      </c>
      <c r="P44" s="24"/>
      <c r="Q44" s="25" t="str">
        <f t="shared" si="16"/>
        <v/>
      </c>
      <c r="R44" s="25" t="str">
        <f t="shared" si="0"/>
        <v/>
      </c>
      <c r="S44" s="25"/>
      <c r="T44" s="25" t="str">
        <f t="shared" si="17"/>
        <v/>
      </c>
      <c r="U44" s="97"/>
    </row>
    <row r="45" spans="1:21" ht="15.75" customHeight="1">
      <c r="A45" s="22" t="str">
        <f t="shared" si="9"/>
        <v/>
      </c>
      <c r="B45" s="23" t="str">
        <f>IF('T1'!B45="","",'T1'!B45)</f>
        <v/>
      </c>
      <c r="C45" s="23" t="str">
        <f>IF(A45&gt;$A$3,"",'T1'!C45)</f>
        <v/>
      </c>
      <c r="D45" s="24"/>
      <c r="E45" s="25" t="str">
        <f t="shared" si="18"/>
        <v/>
      </c>
      <c r="F45" s="24"/>
      <c r="G45" s="25" t="str">
        <f t="shared" si="19"/>
        <v/>
      </c>
      <c r="H45" s="25" t="str">
        <f>IF($B45="","",SUM(E45,#REF!,G45,#REF!))</f>
        <v/>
      </c>
      <c r="I45" s="24"/>
      <c r="J45" s="25" t="str">
        <f t="shared" si="20"/>
        <v/>
      </c>
      <c r="K45" s="24"/>
      <c r="L45" s="25" t="str">
        <f t="shared" si="21"/>
        <v/>
      </c>
      <c r="M45" s="25" t="str">
        <f>IF($B45="","",SUM(J45,L45,#REF!,#REF!))</f>
        <v/>
      </c>
      <c r="N45" s="24"/>
      <c r="O45" s="25" t="str">
        <f t="shared" si="16"/>
        <v/>
      </c>
      <c r="P45" s="24"/>
      <c r="Q45" s="25" t="str">
        <f t="shared" si="16"/>
        <v/>
      </c>
      <c r="R45" s="25" t="str">
        <f t="shared" si="0"/>
        <v/>
      </c>
      <c r="S45" s="25"/>
      <c r="T45" s="25" t="str">
        <f t="shared" si="17"/>
        <v/>
      </c>
      <c r="U45" s="97"/>
    </row>
    <row r="46" spans="1:21" ht="15.75" customHeight="1">
      <c r="A46" s="22" t="str">
        <f t="shared" si="9"/>
        <v/>
      </c>
      <c r="B46" s="23" t="str">
        <f>IF('T1'!B46="","",'T1'!B46)</f>
        <v/>
      </c>
      <c r="C46" s="23" t="str">
        <f>IF(A46&gt;$A$3,"",'T1'!C46)</f>
        <v/>
      </c>
      <c r="D46" s="24"/>
      <c r="E46" s="25" t="str">
        <f t="shared" si="18"/>
        <v/>
      </c>
      <c r="F46" s="24"/>
      <c r="G46" s="25" t="str">
        <f t="shared" si="19"/>
        <v/>
      </c>
      <c r="H46" s="25" t="str">
        <f>IF($B46="","",SUM(E46,#REF!,G46,#REF!))</f>
        <v/>
      </c>
      <c r="I46" s="24"/>
      <c r="J46" s="25" t="str">
        <f t="shared" si="20"/>
        <v/>
      </c>
      <c r="K46" s="24"/>
      <c r="L46" s="25" t="str">
        <f t="shared" si="21"/>
        <v/>
      </c>
      <c r="M46" s="25" t="str">
        <f>IF($B46="","",SUM(J46,L46,#REF!,#REF!))</f>
        <v/>
      </c>
      <c r="N46" s="24"/>
      <c r="O46" s="25" t="str">
        <f t="shared" si="16"/>
        <v/>
      </c>
      <c r="P46" s="24"/>
      <c r="Q46" s="25" t="str">
        <f t="shared" si="16"/>
        <v/>
      </c>
      <c r="R46" s="25" t="str">
        <f t="shared" si="0"/>
        <v/>
      </c>
      <c r="S46" s="25"/>
      <c r="T46" s="25" t="str">
        <f t="shared" si="17"/>
        <v/>
      </c>
      <c r="U46" s="97"/>
    </row>
    <row r="47" spans="1:21" ht="15.75" customHeight="1">
      <c r="A47" s="22" t="str">
        <f t="shared" si="9"/>
        <v/>
      </c>
      <c r="B47" s="23" t="str">
        <f>IF('T1'!B47="","",'T1'!B47)</f>
        <v/>
      </c>
      <c r="C47" s="23" t="str">
        <f>IF(A47&gt;$A$3,"",'T1'!C47)</f>
        <v/>
      </c>
      <c r="D47" s="24"/>
      <c r="E47" s="25" t="str">
        <f t="shared" si="18"/>
        <v/>
      </c>
      <c r="F47" s="24"/>
      <c r="G47" s="25" t="str">
        <f t="shared" si="19"/>
        <v/>
      </c>
      <c r="H47" s="25" t="str">
        <f>IF($B47="","",SUM(E47,#REF!,G47,#REF!))</f>
        <v/>
      </c>
      <c r="I47" s="24"/>
      <c r="J47" s="25" t="str">
        <f t="shared" si="20"/>
        <v/>
      </c>
      <c r="K47" s="24"/>
      <c r="L47" s="25" t="str">
        <f t="shared" si="21"/>
        <v/>
      </c>
      <c r="M47" s="25" t="str">
        <f>IF($B47="","",SUM(J47,L47,#REF!,#REF!))</f>
        <v/>
      </c>
      <c r="N47" s="24"/>
      <c r="O47" s="25" t="str">
        <f t="shared" si="16"/>
        <v/>
      </c>
      <c r="P47" s="24"/>
      <c r="Q47" s="25" t="str">
        <f t="shared" si="16"/>
        <v/>
      </c>
      <c r="R47" s="25" t="str">
        <f t="shared" si="0"/>
        <v/>
      </c>
      <c r="S47" s="25"/>
      <c r="T47" s="25" t="str">
        <f t="shared" si="17"/>
        <v/>
      </c>
      <c r="U47" s="97"/>
    </row>
    <row r="48" spans="1:21" ht="15.75" customHeight="1">
      <c r="A48" s="22" t="str">
        <f t="shared" si="9"/>
        <v/>
      </c>
      <c r="B48" s="23" t="str">
        <f>IF('T1'!B48="","",'T1'!B48)</f>
        <v/>
      </c>
      <c r="C48" s="23" t="str">
        <f>IF(A48&gt;$A$3,"",'T1'!C48)</f>
        <v/>
      </c>
      <c r="D48" s="24"/>
      <c r="E48" s="25" t="str">
        <f t="shared" si="18"/>
        <v/>
      </c>
      <c r="F48" s="24"/>
      <c r="G48" s="25" t="str">
        <f t="shared" si="19"/>
        <v/>
      </c>
      <c r="H48" s="25" t="str">
        <f>IF($B48="","",SUM(E48,#REF!,G48,#REF!))</f>
        <v/>
      </c>
      <c r="I48" s="24"/>
      <c r="J48" s="25" t="str">
        <f t="shared" si="20"/>
        <v/>
      </c>
      <c r="K48" s="24"/>
      <c r="L48" s="25" t="str">
        <f t="shared" si="21"/>
        <v/>
      </c>
      <c r="M48" s="25" t="str">
        <f>IF($B48="","",SUM(J48,L48,#REF!,#REF!))</f>
        <v/>
      </c>
      <c r="N48" s="24"/>
      <c r="O48" s="25" t="str">
        <f t="shared" si="16"/>
        <v/>
      </c>
      <c r="P48" s="24"/>
      <c r="Q48" s="25" t="str">
        <f t="shared" si="16"/>
        <v/>
      </c>
      <c r="R48" s="25" t="str">
        <f t="shared" si="0"/>
        <v/>
      </c>
      <c r="S48" s="25"/>
      <c r="T48" s="25" t="str">
        <f t="shared" si="17"/>
        <v/>
      </c>
      <c r="U48" s="97"/>
    </row>
    <row r="49" spans="1:21" ht="15.75" customHeight="1">
      <c r="A49" s="22" t="str">
        <f t="shared" si="9"/>
        <v/>
      </c>
      <c r="B49" s="23" t="str">
        <f>IF('T1'!B49="","",'T1'!B49)</f>
        <v/>
      </c>
      <c r="C49" s="23" t="str">
        <f>IF(A49&gt;$A$3,"",'T1'!C49)</f>
        <v/>
      </c>
      <c r="D49" s="26"/>
      <c r="E49" s="25" t="str">
        <f t="shared" si="18"/>
        <v/>
      </c>
      <c r="F49" s="26"/>
      <c r="G49" s="25" t="str">
        <f t="shared" si="19"/>
        <v/>
      </c>
      <c r="H49" s="25" t="str">
        <f>IF($B49="","",SUM(E49,#REF!,G49,#REF!))</f>
        <v/>
      </c>
      <c r="I49" s="26"/>
      <c r="J49" s="25" t="str">
        <f t="shared" si="20"/>
        <v/>
      </c>
      <c r="K49" s="26"/>
      <c r="L49" s="25" t="str">
        <f t="shared" si="21"/>
        <v/>
      </c>
      <c r="M49" s="25" t="str">
        <f>IF($B49="","",SUM(J49,L49,#REF!,#REF!))</f>
        <v/>
      </c>
      <c r="N49" s="26"/>
      <c r="O49" s="25" t="str">
        <f t="shared" si="16"/>
        <v/>
      </c>
      <c r="P49" s="26"/>
      <c r="Q49" s="25" t="str">
        <f t="shared" si="16"/>
        <v/>
      </c>
      <c r="R49" s="25" t="str">
        <f t="shared" si="0"/>
        <v/>
      </c>
      <c r="S49" s="25"/>
      <c r="T49" s="25" t="str">
        <f t="shared" si="17"/>
        <v/>
      </c>
      <c r="U49" s="97"/>
    </row>
    <row r="50" spans="1:21" ht="15.75" customHeight="1">
      <c r="A50" s="22" t="str">
        <f t="shared" si="9"/>
        <v/>
      </c>
      <c r="B50" s="23" t="str">
        <f>IF('T1'!B50="","",'T1'!B50)</f>
        <v/>
      </c>
      <c r="C50" s="23" t="str">
        <f>IF(A50&gt;$A$3,"",'T1'!C50)</f>
        <v/>
      </c>
      <c r="D50" s="26"/>
      <c r="E50" s="25" t="str">
        <f t="shared" si="18"/>
        <v/>
      </c>
      <c r="F50" s="26"/>
      <c r="G50" s="25" t="str">
        <f t="shared" si="19"/>
        <v/>
      </c>
      <c r="H50" s="25" t="str">
        <f>IF($B50="","",SUM(E50,#REF!,G50,#REF!))</f>
        <v/>
      </c>
      <c r="I50" s="26"/>
      <c r="J50" s="25" t="str">
        <f t="shared" si="20"/>
        <v/>
      </c>
      <c r="K50" s="26"/>
      <c r="L50" s="25" t="str">
        <f t="shared" si="21"/>
        <v/>
      </c>
      <c r="M50" s="25" t="str">
        <f>IF($B50="","",SUM(J50,L50,#REF!,#REF!))</f>
        <v/>
      </c>
      <c r="N50" s="26"/>
      <c r="O50" s="25" t="str">
        <f t="shared" si="16"/>
        <v/>
      </c>
      <c r="P50" s="26"/>
      <c r="Q50" s="25" t="str">
        <f t="shared" si="16"/>
        <v/>
      </c>
      <c r="R50" s="25" t="str">
        <f t="shared" si="0"/>
        <v/>
      </c>
      <c r="S50" s="25"/>
      <c r="T50" s="25" t="str">
        <f t="shared" si="17"/>
        <v/>
      </c>
      <c r="U50" s="97"/>
    </row>
    <row r="51" spans="1:21" ht="15.75" customHeight="1">
      <c r="A51" s="22" t="str">
        <f t="shared" si="9"/>
        <v/>
      </c>
      <c r="B51" s="23" t="str">
        <f>IF('T1'!B51="","",'T1'!B51)</f>
        <v/>
      </c>
      <c r="C51" s="23" t="str">
        <f>IF(A51&gt;$A$3,"",'T1'!C51)</f>
        <v/>
      </c>
      <c r="D51" s="26"/>
      <c r="E51" s="25" t="str">
        <f t="shared" si="18"/>
        <v/>
      </c>
      <c r="F51" s="26"/>
      <c r="G51" s="25" t="str">
        <f t="shared" si="19"/>
        <v/>
      </c>
      <c r="H51" s="25" t="str">
        <f>IF($B51="","",SUM(E51,#REF!,G51,#REF!))</f>
        <v/>
      </c>
      <c r="I51" s="26"/>
      <c r="J51" s="25" t="str">
        <f t="shared" si="20"/>
        <v/>
      </c>
      <c r="K51" s="26"/>
      <c r="L51" s="25" t="str">
        <f t="shared" si="21"/>
        <v/>
      </c>
      <c r="M51" s="25" t="str">
        <f>IF($B51="","",SUM(J51,L51,#REF!,#REF!))</f>
        <v/>
      </c>
      <c r="N51" s="26"/>
      <c r="O51" s="25" t="str">
        <f t="shared" si="16"/>
        <v/>
      </c>
      <c r="P51" s="26"/>
      <c r="Q51" s="25" t="str">
        <f t="shared" si="16"/>
        <v/>
      </c>
      <c r="R51" s="25" t="str">
        <f t="shared" si="0"/>
        <v/>
      </c>
      <c r="S51" s="25"/>
      <c r="T51" s="25" t="str">
        <f t="shared" si="17"/>
        <v/>
      </c>
      <c r="U51" s="97"/>
    </row>
    <row r="52" spans="1:21" ht="15.75" customHeight="1">
      <c r="A52" s="22" t="str">
        <f t="shared" si="9"/>
        <v/>
      </c>
      <c r="B52" s="23" t="str">
        <f>IF('T1'!B52="","",'T1'!B52)</f>
        <v/>
      </c>
      <c r="C52" s="23" t="str">
        <f>IF(A52&gt;$A$3,"",'T1'!C52)</f>
        <v/>
      </c>
      <c r="D52" s="26"/>
      <c r="E52" s="25" t="str">
        <f t="shared" si="18"/>
        <v/>
      </c>
      <c r="F52" s="26"/>
      <c r="G52" s="25" t="str">
        <f t="shared" si="19"/>
        <v/>
      </c>
      <c r="H52" s="25" t="str">
        <f>IF($B52="","",SUM(E52,#REF!,G52,#REF!))</f>
        <v/>
      </c>
      <c r="I52" s="26"/>
      <c r="J52" s="25" t="str">
        <f t="shared" si="20"/>
        <v/>
      </c>
      <c r="K52" s="26"/>
      <c r="L52" s="25" t="str">
        <f t="shared" si="21"/>
        <v/>
      </c>
      <c r="M52" s="25" t="str">
        <f>IF($B52="","",SUM(J52,L52,#REF!,#REF!))</f>
        <v/>
      </c>
      <c r="N52" s="26"/>
      <c r="O52" s="25" t="str">
        <f t="shared" si="16"/>
        <v/>
      </c>
      <c r="P52" s="26"/>
      <c r="Q52" s="25" t="str">
        <f t="shared" si="16"/>
        <v/>
      </c>
      <c r="R52" s="25" t="str">
        <f t="shared" si="0"/>
        <v/>
      </c>
      <c r="S52" s="25"/>
      <c r="T52" s="25" t="str">
        <f t="shared" si="17"/>
        <v/>
      </c>
      <c r="U52" s="97"/>
    </row>
    <row r="53" spans="1:21" ht="15.75" customHeight="1">
      <c r="A53" s="95">
        <v>1</v>
      </c>
      <c r="B53" s="96">
        <v>2</v>
      </c>
      <c r="C53" s="95">
        <v>3</v>
      </c>
      <c r="D53" s="96">
        <v>4</v>
      </c>
      <c r="E53" s="95">
        <v>5</v>
      </c>
      <c r="F53" s="96">
        <v>8</v>
      </c>
      <c r="G53" s="95">
        <v>9</v>
      </c>
      <c r="H53" s="96">
        <v>12</v>
      </c>
      <c r="I53" s="95">
        <v>13</v>
      </c>
      <c r="J53" s="96">
        <v>14</v>
      </c>
      <c r="K53" s="95">
        <v>15</v>
      </c>
      <c r="L53" s="96">
        <v>16</v>
      </c>
      <c r="M53" s="95">
        <v>21</v>
      </c>
      <c r="N53" s="96">
        <v>22</v>
      </c>
      <c r="O53" s="95">
        <v>23</v>
      </c>
      <c r="P53" s="96">
        <v>24</v>
      </c>
      <c r="Q53" s="95">
        <v>25</v>
      </c>
      <c r="R53" s="96">
        <v>26</v>
      </c>
      <c r="S53" s="96"/>
      <c r="T53" s="95">
        <v>27</v>
      </c>
      <c r="U53" s="96">
        <v>28</v>
      </c>
    </row>
    <row r="54" spans="1:21" ht="15.75" hidden="1" customHeight="1"/>
    <row r="55" spans="1:21" ht="15.75" hidden="1" customHeight="1"/>
    <row r="56" spans="1:21" ht="15.75" hidden="1" customHeight="1"/>
    <row r="57" spans="1:21" ht="15.75" hidden="1" customHeight="1"/>
    <row r="58" spans="1:21" ht="15.75" hidden="1" customHeight="1"/>
    <row r="59" spans="1:21" ht="15.75" hidden="1" customHeight="1"/>
    <row r="60" spans="1:21" ht="15.75" hidden="1" customHeight="1"/>
    <row r="61" spans="1:21" ht="15.75" hidden="1" customHeight="1"/>
    <row r="62" spans="1:21" ht="15.75" hidden="1" customHeight="1"/>
    <row r="63" spans="1:21" ht="15.75" hidden="1" customHeight="1"/>
    <row r="64" spans="1:21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</sheetData>
  <mergeCells count="15">
    <mergeCell ref="A4:C4"/>
    <mergeCell ref="A5:C6"/>
    <mergeCell ref="D6:H6"/>
    <mergeCell ref="I6:M6"/>
    <mergeCell ref="X8:Z8"/>
    <mergeCell ref="U4:U7"/>
    <mergeCell ref="D4:T4"/>
    <mergeCell ref="D5:M5"/>
    <mergeCell ref="N5:N7"/>
    <mergeCell ref="O5:O7"/>
    <mergeCell ref="P5:P7"/>
    <mergeCell ref="Q5:Q7"/>
    <mergeCell ref="R5:R7"/>
    <mergeCell ref="T5:T7"/>
    <mergeCell ref="S5:S7"/>
  </mergeCells>
  <conditionalFormatting sqref="A8:U52">
    <cfRule type="expression" dxfId="5" priority="1">
      <formula>$A8&lt;=$A$3</formula>
    </cfRule>
  </conditionalFormatting>
  <dataValidations count="3">
    <dataValidation type="list" allowBlank="1" showErrorMessage="1" sqref="D7">
      <formula1>"Lecciones de revisión o retroalimentación orales y/o  escritas,Refuerzo pedagógico (puede reemplazar a cualquier insumo en el promedio)"</formula1>
    </dataValidation>
    <dataValidation type="list" allowBlank="1" showErrorMessage="1" sqref="F7">
      <formula1>"Tareas en clase,Refuerzo pedagógico (puede reemplazar a cualquier insumo en el promedio)"</formula1>
    </dataValidation>
    <dataValidation type="list" allowBlank="1" showInputMessage="1" showErrorMessage="1" sqref="U8:U52">
      <formula1>"A,B,C,D,E"</formula1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E4C"/>
  </sheetPr>
  <dimension ref="A1:AW100"/>
  <sheetViews>
    <sheetView showGridLines="0"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A53" sqref="A53:XFD53"/>
    </sheetView>
  </sheetViews>
  <sheetFormatPr baseColWidth="10" defaultColWidth="0" defaultRowHeight="0" customHeight="1" zeroHeight="1"/>
  <cols>
    <col min="1" max="1" width="4.140625" style="15" customWidth="1"/>
    <col min="2" max="2" width="14" style="15" customWidth="1"/>
    <col min="3" max="3" width="43.5703125" style="15" customWidth="1"/>
    <col min="4" max="4" width="8.28515625" style="15" customWidth="1"/>
    <col min="5" max="5" width="5.7109375" style="15" customWidth="1"/>
    <col min="6" max="6" width="6.5703125" style="15" customWidth="1"/>
    <col min="7" max="7" width="4.7109375" style="15" customWidth="1"/>
    <col min="8" max="8" width="6.7109375" style="15" customWidth="1"/>
    <col min="9" max="9" width="8.7109375" style="15" customWidth="1"/>
    <col min="10" max="10" width="5.28515625" style="15" customWidth="1"/>
    <col min="11" max="11" width="8.7109375" style="15" customWidth="1"/>
    <col min="12" max="12" width="5.7109375" style="15" customWidth="1"/>
    <col min="13" max="13" width="6.7109375" style="15" customWidth="1"/>
    <col min="14" max="14" width="5.85546875" style="15" customWidth="1"/>
    <col min="15" max="15" width="4.7109375" style="15" customWidth="1"/>
    <col min="16" max="16" width="7.85546875" style="15" customWidth="1"/>
    <col min="17" max="17" width="4.42578125" style="15" customWidth="1"/>
    <col min="18" max="18" width="6.5703125" style="15" customWidth="1"/>
    <col min="19" max="19" width="5" style="15" customWidth="1"/>
    <col min="20" max="20" width="5.7109375" style="15" customWidth="1"/>
    <col min="21" max="21" width="6.85546875" style="15" customWidth="1"/>
    <col min="22" max="22" width="5.7109375" style="15" customWidth="1"/>
    <col min="23" max="23" width="7.42578125" style="15" hidden="1" customWidth="1"/>
    <col min="24" max="24" width="5.7109375" style="15" hidden="1" customWidth="1"/>
    <col min="25" max="26" width="6" style="15" customWidth="1"/>
    <col min="27" max="27" width="7.5703125" style="15" customWidth="1"/>
    <col min="28" max="49" width="0" style="15" hidden="1" customWidth="1"/>
    <col min="50" max="16384" width="14.42578125" style="15" hidden="1"/>
  </cols>
  <sheetData>
    <row r="1" spans="1:27" ht="15" customHeight="1"/>
    <row r="2" spans="1:27" ht="15" customHeight="1"/>
    <row r="3" spans="1:27" ht="15" customHeight="1" thickBot="1">
      <c r="A3" s="15">
        <f>MAX(A8:A52)</f>
        <v>35</v>
      </c>
    </row>
    <row r="4" spans="1:27" ht="27.75" customHeight="1">
      <c r="A4" s="189" t="s">
        <v>140</v>
      </c>
      <c r="B4" s="190"/>
      <c r="C4" s="190"/>
      <c r="D4" s="229" t="s">
        <v>135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25" t="s">
        <v>0</v>
      </c>
      <c r="V4" s="227">
        <v>0.1</v>
      </c>
      <c r="W4" s="235" t="s">
        <v>1</v>
      </c>
      <c r="X4" s="237">
        <v>0.05</v>
      </c>
      <c r="Y4" s="225" t="s">
        <v>2</v>
      </c>
      <c r="Z4" s="242" t="s">
        <v>121</v>
      </c>
      <c r="AA4" s="239" t="s">
        <v>112</v>
      </c>
    </row>
    <row r="5" spans="1:27" ht="27.75" customHeight="1">
      <c r="A5" s="187" t="s">
        <v>123</v>
      </c>
      <c r="B5" s="188"/>
      <c r="C5" s="188"/>
      <c r="D5" s="231" t="s">
        <v>3</v>
      </c>
      <c r="E5" s="232"/>
      <c r="F5" s="232"/>
      <c r="G5" s="232"/>
      <c r="H5" s="232"/>
      <c r="I5" s="232"/>
      <c r="J5" s="232"/>
      <c r="K5" s="232"/>
      <c r="L5" s="232"/>
      <c r="M5" s="232"/>
      <c r="N5" s="203" t="s">
        <v>87</v>
      </c>
      <c r="O5" s="199">
        <v>0.05</v>
      </c>
      <c r="P5" s="203" t="s">
        <v>5</v>
      </c>
      <c r="Q5" s="199">
        <v>0.05</v>
      </c>
      <c r="R5" s="201" t="s">
        <v>105</v>
      </c>
      <c r="S5" s="201" t="s">
        <v>121</v>
      </c>
      <c r="T5" s="208" t="s">
        <v>6</v>
      </c>
      <c r="U5" s="226"/>
      <c r="V5" s="228"/>
      <c r="W5" s="236"/>
      <c r="X5" s="238"/>
      <c r="Y5" s="241"/>
      <c r="Z5" s="242"/>
      <c r="AA5" s="240"/>
    </row>
    <row r="6" spans="1:27" ht="30.75" customHeight="1">
      <c r="A6" s="187"/>
      <c r="B6" s="188"/>
      <c r="C6" s="188"/>
      <c r="D6" s="233" t="s">
        <v>125</v>
      </c>
      <c r="E6" s="234"/>
      <c r="F6" s="234"/>
      <c r="G6" s="234"/>
      <c r="H6" s="234"/>
      <c r="I6" s="224" t="s">
        <v>126</v>
      </c>
      <c r="J6" s="224"/>
      <c r="K6" s="224"/>
      <c r="L6" s="224"/>
      <c r="M6" s="224"/>
      <c r="N6" s="204"/>
      <c r="O6" s="200"/>
      <c r="P6" s="204"/>
      <c r="Q6" s="200"/>
      <c r="R6" s="202"/>
      <c r="S6" s="201"/>
      <c r="T6" s="209"/>
      <c r="U6" s="226"/>
      <c r="V6" s="228"/>
      <c r="W6" s="236"/>
      <c r="X6" s="238"/>
      <c r="Y6" s="241"/>
      <c r="Z6" s="242"/>
      <c r="AA6" s="240"/>
    </row>
    <row r="7" spans="1:27" ht="99" customHeight="1">
      <c r="A7" s="139" t="s">
        <v>7</v>
      </c>
      <c r="B7" s="139" t="s">
        <v>8</v>
      </c>
      <c r="C7" s="141" t="s">
        <v>9</v>
      </c>
      <c r="D7" s="123" t="s">
        <v>13</v>
      </c>
      <c r="E7" s="135">
        <v>0.2</v>
      </c>
      <c r="F7" s="123" t="s">
        <v>10</v>
      </c>
      <c r="G7" s="135">
        <v>0.2</v>
      </c>
      <c r="H7" s="124" t="s">
        <v>110</v>
      </c>
      <c r="I7" s="126" t="s">
        <v>11</v>
      </c>
      <c r="J7" s="129">
        <v>0.3</v>
      </c>
      <c r="K7" s="126" t="s">
        <v>12</v>
      </c>
      <c r="L7" s="129">
        <v>0.2</v>
      </c>
      <c r="M7" s="127" t="s">
        <v>111</v>
      </c>
      <c r="N7" s="204"/>
      <c r="O7" s="200"/>
      <c r="P7" s="204"/>
      <c r="Q7" s="200"/>
      <c r="R7" s="202"/>
      <c r="S7" s="201"/>
      <c r="T7" s="209"/>
      <c r="U7" s="226"/>
      <c r="V7" s="228"/>
      <c r="W7" s="236"/>
      <c r="X7" s="238"/>
      <c r="Y7" s="241"/>
      <c r="Z7" s="242"/>
      <c r="AA7" s="240"/>
    </row>
    <row r="8" spans="1:27" ht="16.5">
      <c r="A8" s="22">
        <v>1</v>
      </c>
      <c r="B8" s="23">
        <f>IF('T1'!B8="","",'T1'!B8)</f>
        <v>1</v>
      </c>
      <c r="C8" s="23" t="str">
        <f>IF(A8&gt;$A$3,"",'T1'!C8)</f>
        <v>fdghfgfdhh</v>
      </c>
      <c r="D8" s="120">
        <v>10</v>
      </c>
      <c r="E8" s="133">
        <f>IF(D8="","",TRUNC(D8*0.2,2))</f>
        <v>2</v>
      </c>
      <c r="F8" s="120">
        <v>10</v>
      </c>
      <c r="G8" s="133">
        <f>IF(F8="","",TRUNC(F8*0.2,2))</f>
        <v>2</v>
      </c>
      <c r="H8" s="121">
        <f>IF($B8="","",SUM(E8,G8))</f>
        <v>4</v>
      </c>
      <c r="I8" s="120">
        <v>10</v>
      </c>
      <c r="J8" s="130">
        <f>IF(I8="","",TRUNC(I8*0.3,2))</f>
        <v>3</v>
      </c>
      <c r="K8" s="120">
        <v>10</v>
      </c>
      <c r="L8" s="130">
        <f>IF(K8="","",TRUNC(K8*0.2,2))</f>
        <v>2</v>
      </c>
      <c r="M8" s="128">
        <f>IF($B8="","",SUM(J8,L8))</f>
        <v>5</v>
      </c>
      <c r="N8" s="120">
        <v>10</v>
      </c>
      <c r="O8" s="130">
        <f>IF(N8="","",TRUNC(N8*0.05,2))</f>
        <v>0.5</v>
      </c>
      <c r="P8" s="120">
        <v>10</v>
      </c>
      <c r="Q8" s="130">
        <f>IF(P8="","",TRUNC(P8*0.05,2))</f>
        <v>0.5</v>
      </c>
      <c r="R8" s="158">
        <f t="shared" ref="R8:R52" si="0">IF($B8="","",SUM(H8,M8,O8,Q8))</f>
        <v>10</v>
      </c>
      <c r="S8" s="159" t="str">
        <f>IF(R8="","",IF(R8&gt;=9,"DAR",IF(R8&gt;=7,"AAR",IF(R8&gt;=4,"PAAR","NAR"))))</f>
        <v>DAR</v>
      </c>
      <c r="T8" s="132">
        <f>IF(R8="","",TRUNC(R8*0.3,2))</f>
        <v>3</v>
      </c>
      <c r="U8" s="121">
        <v>10</v>
      </c>
      <c r="V8" s="132">
        <f>IF(U8="","",TRUNC(U8*0.1,2))</f>
        <v>1</v>
      </c>
      <c r="W8" s="121"/>
      <c r="X8" s="121"/>
      <c r="Y8" s="140">
        <f>IF(U8="","",TRUNC(SUM('T1'!T8,'T2'!T8,'T3'!T8,'T3'!V8),2))</f>
        <v>10</v>
      </c>
      <c r="Z8" s="132" t="str">
        <f>IF(Y8="","",IF(Y8&gt;=9,"DAR",IF(Y8&gt;=7,"AAR",IF(Y8&gt;=4,"PAAR","NAR"))))</f>
        <v>DAR</v>
      </c>
      <c r="AA8" s="122" t="s">
        <v>50</v>
      </c>
    </row>
    <row r="9" spans="1:27" ht="16.5">
      <c r="A9" s="22">
        <f>IF(B9="","",A8+1)</f>
        <v>2</v>
      </c>
      <c r="B9" s="23">
        <f>IF('T1'!B9="","",'T1'!B9)</f>
        <v>2</v>
      </c>
      <c r="C9" s="23" t="str">
        <f>IF(A9&gt;$A$3,"",'T1'!C9)</f>
        <v>CARLOS ARCENTALES</v>
      </c>
      <c r="D9" s="120">
        <v>5</v>
      </c>
      <c r="E9" s="133">
        <f t="shared" ref="E9:E42" si="1">IF(D9="","",TRUNC(D9*0.2,2))</f>
        <v>1</v>
      </c>
      <c r="F9" s="120">
        <v>4</v>
      </c>
      <c r="G9" s="133">
        <f t="shared" ref="G9:G42" si="2">IF(F9="","",TRUNC(F9*0.2,2))</f>
        <v>0.8</v>
      </c>
      <c r="H9" s="121">
        <f>IF($B9="","",SUM(E9,G9))</f>
        <v>1.8</v>
      </c>
      <c r="I9" s="120">
        <v>5</v>
      </c>
      <c r="J9" s="130">
        <f t="shared" ref="J9:J42" si="3">IF(I9="","",TRUNC(I9*0.3,2))</f>
        <v>1.5</v>
      </c>
      <c r="K9" s="120">
        <v>6</v>
      </c>
      <c r="L9" s="130">
        <f t="shared" ref="L9:L42" si="4">IF(K9="","",TRUNC(K9*0.2,2))</f>
        <v>1.2</v>
      </c>
      <c r="M9" s="128">
        <f t="shared" ref="M9" si="5">IF($B9="","",SUM(J9,L9))</f>
        <v>2.7</v>
      </c>
      <c r="N9" s="120">
        <v>5</v>
      </c>
      <c r="O9" s="130">
        <f t="shared" ref="O9:Q9" si="6">IF(N9="","",TRUNC(N9*0.05,2))</f>
        <v>0.25</v>
      </c>
      <c r="P9" s="120">
        <v>5</v>
      </c>
      <c r="Q9" s="130">
        <f t="shared" si="6"/>
        <v>0.25</v>
      </c>
      <c r="R9" s="158">
        <f t="shared" si="0"/>
        <v>5</v>
      </c>
      <c r="S9" s="159" t="str">
        <f t="shared" ref="S9:S42" si="7">IF(R9="","",IF(R9&gt;=9,"DAR",IF(R9&gt;=7,"AAR",IF(R9&gt;=4,"PAAR","NAR"))))</f>
        <v>PAAR</v>
      </c>
      <c r="T9" s="132">
        <f t="shared" ref="T9" si="8">IF(R9="","",TRUNC(R9*0.3,2))</f>
        <v>1.5</v>
      </c>
      <c r="U9" s="121">
        <v>6</v>
      </c>
      <c r="V9" s="132">
        <f t="shared" ref="V9:V52" si="9">IF(U9="","",TRUNC(U9*0.1,2))</f>
        <v>0.6</v>
      </c>
      <c r="W9" s="121"/>
      <c r="X9" s="121"/>
      <c r="Y9" s="140">
        <f>IF(U9="","",TRUNC(SUM('T1'!T9,'T2'!T9,'T3'!T9,'T3'!V9),2))</f>
        <v>4.99</v>
      </c>
      <c r="Z9" s="132" t="str">
        <f t="shared" ref="Z9:Z42" si="10">IF(Y9="","",IF(Y9&gt;=9,"DAR",IF(Y9&gt;=7,"AAR",IF(Y9&gt;=4,"PAAR","NAR"))))</f>
        <v>PAAR</v>
      </c>
      <c r="AA9" s="122" t="s">
        <v>47</v>
      </c>
    </row>
    <row r="10" spans="1:27" ht="16.5">
      <c r="A10" s="22">
        <f t="shared" ref="A10:A52" si="11">IF(B10="","",A9+1)</f>
        <v>3</v>
      </c>
      <c r="B10" s="23">
        <f>IF('T1'!B10="","",'T1'!B10)</f>
        <v>3</v>
      </c>
      <c r="C10" s="23" t="str">
        <f>IF(A10&gt;$A$3,"",'T1'!C10)</f>
        <v>RAMIRO RAMIREZ</v>
      </c>
      <c r="D10" s="120">
        <v>10</v>
      </c>
      <c r="E10" s="133">
        <f t="shared" si="1"/>
        <v>2</v>
      </c>
      <c r="F10" s="120">
        <v>10</v>
      </c>
      <c r="G10" s="133">
        <f t="shared" si="2"/>
        <v>2</v>
      </c>
      <c r="H10" s="121">
        <f t="shared" ref="H10:H42" si="12">IF($B10="","",SUM(E10,G10))</f>
        <v>4</v>
      </c>
      <c r="I10" s="120">
        <v>10</v>
      </c>
      <c r="J10" s="130">
        <f t="shared" si="3"/>
        <v>3</v>
      </c>
      <c r="K10" s="120">
        <v>10</v>
      </c>
      <c r="L10" s="130">
        <f t="shared" si="4"/>
        <v>2</v>
      </c>
      <c r="M10" s="128">
        <f t="shared" ref="M10:M42" si="13">IF($B10="","",SUM(J10,L10))</f>
        <v>5</v>
      </c>
      <c r="N10" s="120">
        <v>10</v>
      </c>
      <c r="O10" s="130">
        <f t="shared" ref="O10:Q52" si="14">IF(N10="","",TRUNC(N10*0.05,2))</f>
        <v>0.5</v>
      </c>
      <c r="P10" s="120">
        <v>10</v>
      </c>
      <c r="Q10" s="130">
        <f t="shared" si="14"/>
        <v>0.5</v>
      </c>
      <c r="R10" s="158">
        <f t="shared" si="0"/>
        <v>10</v>
      </c>
      <c r="S10" s="159" t="str">
        <f t="shared" si="7"/>
        <v>DAR</v>
      </c>
      <c r="T10" s="132">
        <f t="shared" ref="T10:T52" si="15">IF(R10="","",TRUNC(R10*0.3,2))</f>
        <v>3</v>
      </c>
      <c r="U10" s="121">
        <v>10</v>
      </c>
      <c r="V10" s="132">
        <f t="shared" si="9"/>
        <v>1</v>
      </c>
      <c r="W10" s="121"/>
      <c r="X10" s="121"/>
      <c r="Y10" s="140">
        <f>IF(U10="","",TRUNC(SUM('T1'!T10,'T2'!T10,'T3'!T10,'T3'!V10),2))</f>
        <v>8.75</v>
      </c>
      <c r="Z10" s="132" t="str">
        <f t="shared" si="10"/>
        <v>AAR</v>
      </c>
      <c r="AA10" s="122"/>
    </row>
    <row r="11" spans="1:27" ht="16.5">
      <c r="A11" s="22">
        <f t="shared" si="11"/>
        <v>4</v>
      </c>
      <c r="B11" s="23">
        <f>IF('T1'!B11="","",'T1'!B11)</f>
        <v>4</v>
      </c>
      <c r="C11" s="23">
        <f>IF(A11&gt;$A$3,"",'T1'!C11)</f>
        <v>0</v>
      </c>
      <c r="D11" s="120"/>
      <c r="E11" s="133" t="str">
        <f t="shared" si="1"/>
        <v/>
      </c>
      <c r="F11" s="120"/>
      <c r="G11" s="133" t="str">
        <f t="shared" si="2"/>
        <v/>
      </c>
      <c r="H11" s="121">
        <f t="shared" si="12"/>
        <v>0</v>
      </c>
      <c r="I11" s="120"/>
      <c r="J11" s="130" t="str">
        <f t="shared" si="3"/>
        <v/>
      </c>
      <c r="K11" s="120"/>
      <c r="L11" s="130" t="str">
        <f t="shared" si="4"/>
        <v/>
      </c>
      <c r="M11" s="128">
        <f t="shared" si="13"/>
        <v>0</v>
      </c>
      <c r="N11" s="120"/>
      <c r="O11" s="130" t="str">
        <f t="shared" si="14"/>
        <v/>
      </c>
      <c r="P11" s="120"/>
      <c r="Q11" s="130" t="str">
        <f t="shared" si="14"/>
        <v/>
      </c>
      <c r="R11" s="158">
        <f t="shared" si="0"/>
        <v>0</v>
      </c>
      <c r="S11" s="159" t="str">
        <f t="shared" si="7"/>
        <v>NAR</v>
      </c>
      <c r="T11" s="132">
        <f t="shared" si="15"/>
        <v>0</v>
      </c>
      <c r="U11" s="121"/>
      <c r="V11" s="132" t="str">
        <f t="shared" si="9"/>
        <v/>
      </c>
      <c r="W11" s="121"/>
      <c r="X11" s="121"/>
      <c r="Y11" s="140" t="str">
        <f>IF(U11="","",TRUNC(SUM('T1'!T11,'T2'!T11,'T3'!T11,'T3'!V11),2))</f>
        <v/>
      </c>
      <c r="Z11" s="132" t="str">
        <f t="shared" si="10"/>
        <v/>
      </c>
      <c r="AA11" s="122"/>
    </row>
    <row r="12" spans="1:27" ht="16.5">
      <c r="A12" s="22">
        <f t="shared" si="11"/>
        <v>5</v>
      </c>
      <c r="B12" s="23">
        <f>IF('T1'!B12="","",'T1'!B12)</f>
        <v>5</v>
      </c>
      <c r="C12" s="23">
        <f>IF(A12&gt;$A$3,"",'T1'!C12)</f>
        <v>0</v>
      </c>
      <c r="D12" s="120"/>
      <c r="E12" s="133" t="str">
        <f t="shared" si="1"/>
        <v/>
      </c>
      <c r="F12" s="120"/>
      <c r="G12" s="133" t="str">
        <f t="shared" si="2"/>
        <v/>
      </c>
      <c r="H12" s="121">
        <f t="shared" si="12"/>
        <v>0</v>
      </c>
      <c r="I12" s="120"/>
      <c r="J12" s="130" t="str">
        <f t="shared" si="3"/>
        <v/>
      </c>
      <c r="K12" s="120"/>
      <c r="L12" s="130" t="str">
        <f t="shared" si="4"/>
        <v/>
      </c>
      <c r="M12" s="128">
        <f t="shared" si="13"/>
        <v>0</v>
      </c>
      <c r="N12" s="120"/>
      <c r="O12" s="130" t="str">
        <f t="shared" si="14"/>
        <v/>
      </c>
      <c r="P12" s="120"/>
      <c r="Q12" s="130" t="str">
        <f t="shared" si="14"/>
        <v/>
      </c>
      <c r="R12" s="158">
        <f t="shared" si="0"/>
        <v>0</v>
      </c>
      <c r="S12" s="159" t="str">
        <f t="shared" si="7"/>
        <v>NAR</v>
      </c>
      <c r="T12" s="132">
        <f t="shared" si="15"/>
        <v>0</v>
      </c>
      <c r="U12" s="121"/>
      <c r="V12" s="132" t="str">
        <f t="shared" si="9"/>
        <v/>
      </c>
      <c r="W12" s="121"/>
      <c r="X12" s="121"/>
      <c r="Y12" s="140" t="str">
        <f>IF(U12="","",TRUNC(SUM('T1'!T12,'T2'!T12,'T3'!T12,'T3'!V12),2))</f>
        <v/>
      </c>
      <c r="Z12" s="132" t="str">
        <f t="shared" si="10"/>
        <v/>
      </c>
      <c r="AA12" s="122"/>
    </row>
    <row r="13" spans="1:27" ht="16.5">
      <c r="A13" s="22">
        <f t="shared" si="11"/>
        <v>6</v>
      </c>
      <c r="B13" s="23">
        <f>IF('T1'!B13="","",'T1'!B13)</f>
        <v>6</v>
      </c>
      <c r="C13" s="23">
        <f>IF(A13&gt;$A$3,"",'T1'!C13)</f>
        <v>0</v>
      </c>
      <c r="D13" s="120"/>
      <c r="E13" s="133" t="str">
        <f t="shared" si="1"/>
        <v/>
      </c>
      <c r="F13" s="120"/>
      <c r="G13" s="133" t="str">
        <f t="shared" si="2"/>
        <v/>
      </c>
      <c r="H13" s="121">
        <f t="shared" si="12"/>
        <v>0</v>
      </c>
      <c r="I13" s="120"/>
      <c r="J13" s="130" t="str">
        <f t="shared" si="3"/>
        <v/>
      </c>
      <c r="K13" s="120"/>
      <c r="L13" s="130" t="str">
        <f t="shared" si="4"/>
        <v/>
      </c>
      <c r="M13" s="128">
        <f t="shared" si="13"/>
        <v>0</v>
      </c>
      <c r="N13" s="120"/>
      <c r="O13" s="130" t="str">
        <f t="shared" si="14"/>
        <v/>
      </c>
      <c r="P13" s="120"/>
      <c r="Q13" s="130" t="str">
        <f t="shared" si="14"/>
        <v/>
      </c>
      <c r="R13" s="158">
        <f t="shared" si="0"/>
        <v>0</v>
      </c>
      <c r="S13" s="159" t="str">
        <f t="shared" si="7"/>
        <v>NAR</v>
      </c>
      <c r="T13" s="132">
        <f t="shared" si="15"/>
        <v>0</v>
      </c>
      <c r="U13" s="121"/>
      <c r="V13" s="132" t="str">
        <f t="shared" si="9"/>
        <v/>
      </c>
      <c r="W13" s="121"/>
      <c r="X13" s="121"/>
      <c r="Y13" s="140" t="str">
        <f>IF(U13="","",TRUNC(SUM('T1'!T13,'T2'!T13,'T3'!T13,'T3'!V13),2))</f>
        <v/>
      </c>
      <c r="Z13" s="132" t="str">
        <f t="shared" si="10"/>
        <v/>
      </c>
      <c r="AA13" s="122"/>
    </row>
    <row r="14" spans="1:27" ht="16.5">
      <c r="A14" s="22">
        <f t="shared" si="11"/>
        <v>7</v>
      </c>
      <c r="B14" s="23">
        <f>IF('T1'!B14="","",'T1'!B14)</f>
        <v>7</v>
      </c>
      <c r="C14" s="23">
        <f>IF(A14&gt;$A$3,"",'T1'!C14)</f>
        <v>0</v>
      </c>
      <c r="D14" s="120"/>
      <c r="E14" s="133" t="str">
        <f t="shared" si="1"/>
        <v/>
      </c>
      <c r="F14" s="120"/>
      <c r="G14" s="133" t="str">
        <f t="shared" si="2"/>
        <v/>
      </c>
      <c r="H14" s="121">
        <f t="shared" si="12"/>
        <v>0</v>
      </c>
      <c r="I14" s="120"/>
      <c r="J14" s="130" t="str">
        <f t="shared" si="3"/>
        <v/>
      </c>
      <c r="K14" s="120"/>
      <c r="L14" s="130" t="str">
        <f t="shared" si="4"/>
        <v/>
      </c>
      <c r="M14" s="128">
        <f t="shared" si="13"/>
        <v>0</v>
      </c>
      <c r="N14" s="120"/>
      <c r="O14" s="130" t="str">
        <f t="shared" si="14"/>
        <v/>
      </c>
      <c r="P14" s="120"/>
      <c r="Q14" s="130" t="str">
        <f t="shared" si="14"/>
        <v/>
      </c>
      <c r="R14" s="158">
        <f t="shared" si="0"/>
        <v>0</v>
      </c>
      <c r="S14" s="159" t="str">
        <f t="shared" si="7"/>
        <v>NAR</v>
      </c>
      <c r="T14" s="132">
        <f t="shared" si="15"/>
        <v>0</v>
      </c>
      <c r="U14" s="121"/>
      <c r="V14" s="132" t="str">
        <f t="shared" si="9"/>
        <v/>
      </c>
      <c r="W14" s="121"/>
      <c r="X14" s="121"/>
      <c r="Y14" s="140" t="str">
        <f>IF(U14="","",TRUNC(SUM('T1'!T14,'T2'!T14,'T3'!T14,'T3'!V14),2))</f>
        <v/>
      </c>
      <c r="Z14" s="132" t="str">
        <f t="shared" si="10"/>
        <v/>
      </c>
      <c r="AA14" s="122"/>
    </row>
    <row r="15" spans="1:27" ht="16.5">
      <c r="A15" s="22">
        <f t="shared" si="11"/>
        <v>8</v>
      </c>
      <c r="B15" s="23">
        <f>IF('T1'!B15="","",'T1'!B15)</f>
        <v>8</v>
      </c>
      <c r="C15" s="23">
        <f>IF(A15&gt;$A$3,"",'T1'!C15)</f>
        <v>0</v>
      </c>
      <c r="D15" s="120"/>
      <c r="E15" s="133" t="str">
        <f t="shared" si="1"/>
        <v/>
      </c>
      <c r="F15" s="120"/>
      <c r="G15" s="133" t="str">
        <f t="shared" si="2"/>
        <v/>
      </c>
      <c r="H15" s="121">
        <f t="shared" si="12"/>
        <v>0</v>
      </c>
      <c r="I15" s="120"/>
      <c r="J15" s="130" t="str">
        <f t="shared" si="3"/>
        <v/>
      </c>
      <c r="K15" s="120"/>
      <c r="L15" s="130" t="str">
        <f t="shared" si="4"/>
        <v/>
      </c>
      <c r="M15" s="128">
        <f t="shared" si="13"/>
        <v>0</v>
      </c>
      <c r="N15" s="120"/>
      <c r="O15" s="130" t="str">
        <f t="shared" si="14"/>
        <v/>
      </c>
      <c r="P15" s="120"/>
      <c r="Q15" s="130" t="str">
        <f t="shared" si="14"/>
        <v/>
      </c>
      <c r="R15" s="158">
        <f t="shared" si="0"/>
        <v>0</v>
      </c>
      <c r="S15" s="159" t="str">
        <f t="shared" si="7"/>
        <v>NAR</v>
      </c>
      <c r="T15" s="132">
        <f t="shared" si="15"/>
        <v>0</v>
      </c>
      <c r="U15" s="121"/>
      <c r="V15" s="132" t="str">
        <f t="shared" si="9"/>
        <v/>
      </c>
      <c r="W15" s="121"/>
      <c r="X15" s="121"/>
      <c r="Y15" s="140" t="str">
        <f>IF(U15="","",TRUNC(SUM('T1'!T15,'T2'!T15,'T3'!T15,'T3'!V15),2))</f>
        <v/>
      </c>
      <c r="Z15" s="132" t="str">
        <f t="shared" si="10"/>
        <v/>
      </c>
      <c r="AA15" s="122"/>
    </row>
    <row r="16" spans="1:27" ht="16.5">
      <c r="A16" s="22">
        <f t="shared" si="11"/>
        <v>9</v>
      </c>
      <c r="B16" s="23">
        <f>IF('T1'!B16="","",'T1'!B16)</f>
        <v>9</v>
      </c>
      <c r="C16" s="23">
        <f>IF(A16&gt;$A$3,"",'T1'!C16)</f>
        <v>0</v>
      </c>
      <c r="D16" s="120"/>
      <c r="E16" s="133" t="str">
        <f t="shared" si="1"/>
        <v/>
      </c>
      <c r="F16" s="120"/>
      <c r="G16" s="133" t="str">
        <f t="shared" si="2"/>
        <v/>
      </c>
      <c r="H16" s="121">
        <f t="shared" si="12"/>
        <v>0</v>
      </c>
      <c r="I16" s="120"/>
      <c r="J16" s="130" t="str">
        <f t="shared" si="3"/>
        <v/>
      </c>
      <c r="K16" s="120"/>
      <c r="L16" s="130" t="str">
        <f t="shared" si="4"/>
        <v/>
      </c>
      <c r="M16" s="128">
        <f t="shared" si="13"/>
        <v>0</v>
      </c>
      <c r="N16" s="120"/>
      <c r="O16" s="130" t="str">
        <f t="shared" si="14"/>
        <v/>
      </c>
      <c r="P16" s="120"/>
      <c r="Q16" s="130" t="str">
        <f t="shared" si="14"/>
        <v/>
      </c>
      <c r="R16" s="158">
        <f t="shared" si="0"/>
        <v>0</v>
      </c>
      <c r="S16" s="159" t="str">
        <f t="shared" si="7"/>
        <v>NAR</v>
      </c>
      <c r="T16" s="132">
        <f t="shared" si="15"/>
        <v>0</v>
      </c>
      <c r="U16" s="121"/>
      <c r="V16" s="132" t="str">
        <f t="shared" si="9"/>
        <v/>
      </c>
      <c r="W16" s="121"/>
      <c r="X16" s="121"/>
      <c r="Y16" s="140" t="str">
        <f>IF(U16="","",TRUNC(SUM('T1'!T16,'T2'!T16,'T3'!T16,'T3'!V16),2))</f>
        <v/>
      </c>
      <c r="Z16" s="132" t="str">
        <f t="shared" si="10"/>
        <v/>
      </c>
      <c r="AA16" s="122"/>
    </row>
    <row r="17" spans="1:27" ht="16.5">
      <c r="A17" s="22">
        <f t="shared" si="11"/>
        <v>10</v>
      </c>
      <c r="B17" s="23">
        <f>IF('T1'!B17="","",'T1'!B17)</f>
        <v>10</v>
      </c>
      <c r="C17" s="23">
        <f>IF(A17&gt;$A$3,"",'T1'!C17)</f>
        <v>0</v>
      </c>
      <c r="D17" s="120"/>
      <c r="E17" s="133" t="str">
        <f t="shared" si="1"/>
        <v/>
      </c>
      <c r="F17" s="120"/>
      <c r="G17" s="133" t="str">
        <f t="shared" si="2"/>
        <v/>
      </c>
      <c r="H17" s="121">
        <f t="shared" si="12"/>
        <v>0</v>
      </c>
      <c r="I17" s="120"/>
      <c r="J17" s="130" t="str">
        <f t="shared" si="3"/>
        <v/>
      </c>
      <c r="K17" s="120"/>
      <c r="L17" s="130" t="str">
        <f t="shared" si="4"/>
        <v/>
      </c>
      <c r="M17" s="128">
        <f t="shared" si="13"/>
        <v>0</v>
      </c>
      <c r="N17" s="120"/>
      <c r="O17" s="130" t="str">
        <f t="shared" si="14"/>
        <v/>
      </c>
      <c r="P17" s="120"/>
      <c r="Q17" s="130" t="str">
        <f t="shared" si="14"/>
        <v/>
      </c>
      <c r="R17" s="158">
        <f t="shared" si="0"/>
        <v>0</v>
      </c>
      <c r="S17" s="159" t="str">
        <f t="shared" si="7"/>
        <v>NAR</v>
      </c>
      <c r="T17" s="132">
        <f t="shared" si="15"/>
        <v>0</v>
      </c>
      <c r="U17" s="121"/>
      <c r="V17" s="132" t="str">
        <f t="shared" si="9"/>
        <v/>
      </c>
      <c r="W17" s="121"/>
      <c r="X17" s="121"/>
      <c r="Y17" s="140" t="str">
        <f>IF(U17="","",TRUNC(SUM('T1'!T17,'T2'!T17,'T3'!T17,'T3'!V17),2))</f>
        <v/>
      </c>
      <c r="Z17" s="132" t="str">
        <f t="shared" si="10"/>
        <v/>
      </c>
      <c r="AA17" s="122"/>
    </row>
    <row r="18" spans="1:27" ht="16.5">
      <c r="A18" s="22">
        <f t="shared" si="11"/>
        <v>11</v>
      </c>
      <c r="B18" s="23">
        <f>IF('T1'!B18="","",'T1'!B18)</f>
        <v>11</v>
      </c>
      <c r="C18" s="23">
        <f>IF(A18&gt;$A$3,"",'T1'!C18)</f>
        <v>0</v>
      </c>
      <c r="D18" s="120"/>
      <c r="E18" s="133" t="str">
        <f t="shared" si="1"/>
        <v/>
      </c>
      <c r="F18" s="120"/>
      <c r="G18" s="133" t="str">
        <f t="shared" si="2"/>
        <v/>
      </c>
      <c r="H18" s="121">
        <f t="shared" si="12"/>
        <v>0</v>
      </c>
      <c r="I18" s="120"/>
      <c r="J18" s="130" t="str">
        <f t="shared" si="3"/>
        <v/>
      </c>
      <c r="K18" s="120"/>
      <c r="L18" s="130" t="str">
        <f t="shared" si="4"/>
        <v/>
      </c>
      <c r="M18" s="128">
        <f t="shared" si="13"/>
        <v>0</v>
      </c>
      <c r="N18" s="120"/>
      <c r="O18" s="130" t="str">
        <f t="shared" si="14"/>
        <v/>
      </c>
      <c r="P18" s="120"/>
      <c r="Q18" s="130" t="str">
        <f t="shared" si="14"/>
        <v/>
      </c>
      <c r="R18" s="158">
        <f t="shared" si="0"/>
        <v>0</v>
      </c>
      <c r="S18" s="159" t="str">
        <f t="shared" si="7"/>
        <v>NAR</v>
      </c>
      <c r="T18" s="132">
        <f t="shared" si="15"/>
        <v>0</v>
      </c>
      <c r="U18" s="121"/>
      <c r="V18" s="132" t="str">
        <f t="shared" si="9"/>
        <v/>
      </c>
      <c r="W18" s="121"/>
      <c r="X18" s="121"/>
      <c r="Y18" s="140" t="str">
        <f>IF(U18="","",TRUNC(SUM('T1'!T18,'T2'!T18,'T3'!T18,'T3'!V18),2))</f>
        <v/>
      </c>
      <c r="Z18" s="132" t="str">
        <f t="shared" si="10"/>
        <v/>
      </c>
      <c r="AA18" s="122"/>
    </row>
    <row r="19" spans="1:27" ht="16.5">
      <c r="A19" s="22">
        <f t="shared" si="11"/>
        <v>12</v>
      </c>
      <c r="B19" s="23">
        <f>IF('T1'!B19="","",'T1'!B19)</f>
        <v>12</v>
      </c>
      <c r="C19" s="23">
        <f>IF(A19&gt;$A$3,"",'T1'!C19)</f>
        <v>0</v>
      </c>
      <c r="D19" s="120"/>
      <c r="E19" s="133" t="str">
        <f t="shared" si="1"/>
        <v/>
      </c>
      <c r="F19" s="120"/>
      <c r="G19" s="133" t="str">
        <f t="shared" si="2"/>
        <v/>
      </c>
      <c r="H19" s="121">
        <f t="shared" si="12"/>
        <v>0</v>
      </c>
      <c r="I19" s="120"/>
      <c r="J19" s="130" t="str">
        <f t="shared" si="3"/>
        <v/>
      </c>
      <c r="K19" s="120"/>
      <c r="L19" s="130" t="str">
        <f t="shared" si="4"/>
        <v/>
      </c>
      <c r="M19" s="128">
        <f t="shared" si="13"/>
        <v>0</v>
      </c>
      <c r="N19" s="120"/>
      <c r="O19" s="130" t="str">
        <f t="shared" si="14"/>
        <v/>
      </c>
      <c r="P19" s="120"/>
      <c r="Q19" s="130" t="str">
        <f t="shared" si="14"/>
        <v/>
      </c>
      <c r="R19" s="158">
        <f t="shared" si="0"/>
        <v>0</v>
      </c>
      <c r="S19" s="159" t="str">
        <f t="shared" si="7"/>
        <v>NAR</v>
      </c>
      <c r="T19" s="132">
        <f t="shared" si="15"/>
        <v>0</v>
      </c>
      <c r="U19" s="121"/>
      <c r="V19" s="132" t="str">
        <f t="shared" si="9"/>
        <v/>
      </c>
      <c r="W19" s="121"/>
      <c r="X19" s="121"/>
      <c r="Y19" s="140" t="str">
        <f>IF(U19="","",TRUNC(SUM('T1'!T19,'T2'!T19,'T3'!T19,'T3'!V19),2))</f>
        <v/>
      </c>
      <c r="Z19" s="132" t="str">
        <f t="shared" si="10"/>
        <v/>
      </c>
      <c r="AA19" s="122"/>
    </row>
    <row r="20" spans="1:27" ht="16.5">
      <c r="A20" s="22">
        <f t="shared" si="11"/>
        <v>13</v>
      </c>
      <c r="B20" s="23">
        <f>IF('T1'!B20="","",'T1'!B20)</f>
        <v>13</v>
      </c>
      <c r="C20" s="23">
        <f>IF(A20&gt;$A$3,"",'T1'!C20)</f>
        <v>0</v>
      </c>
      <c r="D20" s="120"/>
      <c r="E20" s="133" t="str">
        <f t="shared" si="1"/>
        <v/>
      </c>
      <c r="F20" s="120"/>
      <c r="G20" s="133" t="str">
        <f t="shared" si="2"/>
        <v/>
      </c>
      <c r="H20" s="121">
        <f t="shared" si="12"/>
        <v>0</v>
      </c>
      <c r="I20" s="120"/>
      <c r="J20" s="130" t="str">
        <f t="shared" si="3"/>
        <v/>
      </c>
      <c r="K20" s="120"/>
      <c r="L20" s="130" t="str">
        <f t="shared" si="4"/>
        <v/>
      </c>
      <c r="M20" s="128">
        <f t="shared" si="13"/>
        <v>0</v>
      </c>
      <c r="N20" s="120"/>
      <c r="O20" s="130" t="str">
        <f t="shared" si="14"/>
        <v/>
      </c>
      <c r="P20" s="120"/>
      <c r="Q20" s="130" t="str">
        <f t="shared" si="14"/>
        <v/>
      </c>
      <c r="R20" s="158">
        <f t="shared" si="0"/>
        <v>0</v>
      </c>
      <c r="S20" s="159" t="str">
        <f t="shared" si="7"/>
        <v>NAR</v>
      </c>
      <c r="T20" s="132">
        <f t="shared" si="15"/>
        <v>0</v>
      </c>
      <c r="U20" s="121"/>
      <c r="V20" s="132" t="str">
        <f t="shared" si="9"/>
        <v/>
      </c>
      <c r="W20" s="121"/>
      <c r="X20" s="121"/>
      <c r="Y20" s="140" t="str">
        <f>IF(U20="","",TRUNC(SUM('T1'!T20,'T2'!T20,'T3'!T20,'T3'!V20),2))</f>
        <v/>
      </c>
      <c r="Z20" s="132" t="str">
        <f t="shared" si="10"/>
        <v/>
      </c>
      <c r="AA20" s="122"/>
    </row>
    <row r="21" spans="1:27" ht="15.75" customHeight="1">
      <c r="A21" s="22">
        <f t="shared" si="11"/>
        <v>14</v>
      </c>
      <c r="B21" s="23">
        <f>IF('T1'!B21="","",'T1'!B21)</f>
        <v>14</v>
      </c>
      <c r="C21" s="23">
        <f>IF(A21&gt;$A$3,"",'T1'!C21)</f>
        <v>0</v>
      </c>
      <c r="D21" s="120"/>
      <c r="E21" s="133" t="str">
        <f t="shared" si="1"/>
        <v/>
      </c>
      <c r="F21" s="120"/>
      <c r="G21" s="133" t="str">
        <f t="shared" si="2"/>
        <v/>
      </c>
      <c r="H21" s="121">
        <f t="shared" si="12"/>
        <v>0</v>
      </c>
      <c r="I21" s="120"/>
      <c r="J21" s="130" t="str">
        <f t="shared" si="3"/>
        <v/>
      </c>
      <c r="K21" s="120"/>
      <c r="L21" s="130" t="str">
        <f t="shared" si="4"/>
        <v/>
      </c>
      <c r="M21" s="128">
        <f t="shared" si="13"/>
        <v>0</v>
      </c>
      <c r="N21" s="120"/>
      <c r="O21" s="130" t="str">
        <f t="shared" si="14"/>
        <v/>
      </c>
      <c r="P21" s="120"/>
      <c r="Q21" s="130" t="str">
        <f t="shared" si="14"/>
        <v/>
      </c>
      <c r="R21" s="158">
        <f t="shared" si="0"/>
        <v>0</v>
      </c>
      <c r="S21" s="159" t="str">
        <f t="shared" si="7"/>
        <v>NAR</v>
      </c>
      <c r="T21" s="132">
        <f t="shared" si="15"/>
        <v>0</v>
      </c>
      <c r="U21" s="121"/>
      <c r="V21" s="132" t="str">
        <f t="shared" si="9"/>
        <v/>
      </c>
      <c r="W21" s="121"/>
      <c r="X21" s="121"/>
      <c r="Y21" s="140" t="str">
        <f>IF(U21="","",TRUNC(SUM('T1'!T21,'T2'!T21,'T3'!T21,'T3'!V21),2))</f>
        <v/>
      </c>
      <c r="Z21" s="132" t="str">
        <f t="shared" si="10"/>
        <v/>
      </c>
      <c r="AA21" s="122"/>
    </row>
    <row r="22" spans="1:27" ht="15.75" customHeight="1">
      <c r="A22" s="22">
        <f t="shared" si="11"/>
        <v>15</v>
      </c>
      <c r="B22" s="23">
        <f>IF('T1'!B22="","",'T1'!B22)</f>
        <v>15</v>
      </c>
      <c r="C22" s="23">
        <f>IF(A22&gt;$A$3,"",'T1'!C22)</f>
        <v>0</v>
      </c>
      <c r="D22" s="120"/>
      <c r="E22" s="133" t="str">
        <f t="shared" si="1"/>
        <v/>
      </c>
      <c r="F22" s="120"/>
      <c r="G22" s="133" t="str">
        <f t="shared" si="2"/>
        <v/>
      </c>
      <c r="H22" s="121">
        <f t="shared" si="12"/>
        <v>0</v>
      </c>
      <c r="I22" s="120"/>
      <c r="J22" s="130" t="str">
        <f t="shared" si="3"/>
        <v/>
      </c>
      <c r="K22" s="120"/>
      <c r="L22" s="130" t="str">
        <f t="shared" si="4"/>
        <v/>
      </c>
      <c r="M22" s="128">
        <f t="shared" si="13"/>
        <v>0</v>
      </c>
      <c r="N22" s="120"/>
      <c r="O22" s="130" t="str">
        <f t="shared" si="14"/>
        <v/>
      </c>
      <c r="P22" s="120"/>
      <c r="Q22" s="130" t="str">
        <f t="shared" si="14"/>
        <v/>
      </c>
      <c r="R22" s="158">
        <f t="shared" si="0"/>
        <v>0</v>
      </c>
      <c r="S22" s="159" t="str">
        <f t="shared" si="7"/>
        <v>NAR</v>
      </c>
      <c r="T22" s="132">
        <f t="shared" si="15"/>
        <v>0</v>
      </c>
      <c r="U22" s="121"/>
      <c r="V22" s="132" t="str">
        <f t="shared" si="9"/>
        <v/>
      </c>
      <c r="W22" s="121"/>
      <c r="X22" s="121"/>
      <c r="Y22" s="140" t="str">
        <f>IF(U22="","",TRUNC(SUM('T1'!T22,'T2'!T22,'T3'!T22,'T3'!V22),2))</f>
        <v/>
      </c>
      <c r="Z22" s="132" t="str">
        <f t="shared" si="10"/>
        <v/>
      </c>
      <c r="AA22" s="122"/>
    </row>
    <row r="23" spans="1:27" ht="15.75" customHeight="1">
      <c r="A23" s="22">
        <f t="shared" si="11"/>
        <v>16</v>
      </c>
      <c r="B23" s="23">
        <f>IF('T1'!B23="","",'T1'!B23)</f>
        <v>16</v>
      </c>
      <c r="C23" s="23">
        <f>IF(A23&gt;$A$3,"",'T1'!C23)</f>
        <v>0</v>
      </c>
      <c r="D23" s="120"/>
      <c r="E23" s="133" t="str">
        <f t="shared" si="1"/>
        <v/>
      </c>
      <c r="F23" s="120"/>
      <c r="G23" s="133" t="str">
        <f t="shared" si="2"/>
        <v/>
      </c>
      <c r="H23" s="121">
        <f t="shared" si="12"/>
        <v>0</v>
      </c>
      <c r="I23" s="120"/>
      <c r="J23" s="130" t="str">
        <f t="shared" si="3"/>
        <v/>
      </c>
      <c r="K23" s="120"/>
      <c r="L23" s="130" t="str">
        <f t="shared" si="4"/>
        <v/>
      </c>
      <c r="M23" s="128">
        <f t="shared" si="13"/>
        <v>0</v>
      </c>
      <c r="N23" s="120"/>
      <c r="O23" s="130" t="str">
        <f t="shared" si="14"/>
        <v/>
      </c>
      <c r="P23" s="120"/>
      <c r="Q23" s="130" t="str">
        <f t="shared" si="14"/>
        <v/>
      </c>
      <c r="R23" s="158">
        <f t="shared" si="0"/>
        <v>0</v>
      </c>
      <c r="S23" s="159" t="str">
        <f t="shared" si="7"/>
        <v>NAR</v>
      </c>
      <c r="T23" s="132">
        <f t="shared" si="15"/>
        <v>0</v>
      </c>
      <c r="U23" s="121"/>
      <c r="V23" s="132" t="str">
        <f t="shared" si="9"/>
        <v/>
      </c>
      <c r="W23" s="121"/>
      <c r="X23" s="121"/>
      <c r="Y23" s="140" t="str">
        <f>IF(U23="","",TRUNC(SUM('T1'!T23,'T2'!T23,'T3'!T23,'T3'!V23),2))</f>
        <v/>
      </c>
      <c r="Z23" s="132" t="str">
        <f t="shared" si="10"/>
        <v/>
      </c>
      <c r="AA23" s="122"/>
    </row>
    <row r="24" spans="1:27" ht="15.75" customHeight="1">
      <c r="A24" s="22">
        <f t="shared" si="11"/>
        <v>17</v>
      </c>
      <c r="B24" s="23">
        <f>IF('T1'!B24="","",'T1'!B24)</f>
        <v>17</v>
      </c>
      <c r="C24" s="23">
        <f>IF(A24&gt;$A$3,"",'T1'!C24)</f>
        <v>0</v>
      </c>
      <c r="D24" s="120"/>
      <c r="E24" s="133" t="str">
        <f t="shared" si="1"/>
        <v/>
      </c>
      <c r="F24" s="120"/>
      <c r="G24" s="133" t="str">
        <f t="shared" si="2"/>
        <v/>
      </c>
      <c r="H24" s="121">
        <f t="shared" si="12"/>
        <v>0</v>
      </c>
      <c r="I24" s="120"/>
      <c r="J24" s="130" t="str">
        <f t="shared" si="3"/>
        <v/>
      </c>
      <c r="K24" s="120"/>
      <c r="L24" s="130" t="str">
        <f t="shared" si="4"/>
        <v/>
      </c>
      <c r="M24" s="128">
        <f t="shared" si="13"/>
        <v>0</v>
      </c>
      <c r="N24" s="120"/>
      <c r="O24" s="130" t="str">
        <f t="shared" si="14"/>
        <v/>
      </c>
      <c r="P24" s="120"/>
      <c r="Q24" s="130" t="str">
        <f t="shared" si="14"/>
        <v/>
      </c>
      <c r="R24" s="158">
        <f t="shared" si="0"/>
        <v>0</v>
      </c>
      <c r="S24" s="159" t="str">
        <f t="shared" si="7"/>
        <v>NAR</v>
      </c>
      <c r="T24" s="132">
        <f t="shared" si="15"/>
        <v>0</v>
      </c>
      <c r="U24" s="121"/>
      <c r="V24" s="132" t="str">
        <f t="shared" si="9"/>
        <v/>
      </c>
      <c r="W24" s="121"/>
      <c r="X24" s="121"/>
      <c r="Y24" s="140" t="str">
        <f>IF(U24="","",TRUNC(SUM('T1'!T24,'T2'!T24,'T3'!T24,'T3'!V24),2))</f>
        <v/>
      </c>
      <c r="Z24" s="132" t="str">
        <f t="shared" si="10"/>
        <v/>
      </c>
      <c r="AA24" s="122"/>
    </row>
    <row r="25" spans="1:27" ht="15.75" customHeight="1">
      <c r="A25" s="22">
        <f t="shared" si="11"/>
        <v>18</v>
      </c>
      <c r="B25" s="23">
        <f>IF('T1'!B25="","",'T1'!B25)</f>
        <v>18</v>
      </c>
      <c r="C25" s="23">
        <f>IF(A25&gt;$A$3,"",'T1'!C25)</f>
        <v>0</v>
      </c>
      <c r="D25" s="120"/>
      <c r="E25" s="133" t="str">
        <f t="shared" si="1"/>
        <v/>
      </c>
      <c r="F25" s="120"/>
      <c r="G25" s="133" t="str">
        <f t="shared" si="2"/>
        <v/>
      </c>
      <c r="H25" s="121">
        <f t="shared" si="12"/>
        <v>0</v>
      </c>
      <c r="I25" s="120"/>
      <c r="J25" s="130" t="str">
        <f t="shared" si="3"/>
        <v/>
      </c>
      <c r="K25" s="120"/>
      <c r="L25" s="130" t="str">
        <f t="shared" si="4"/>
        <v/>
      </c>
      <c r="M25" s="128">
        <f t="shared" si="13"/>
        <v>0</v>
      </c>
      <c r="N25" s="120"/>
      <c r="O25" s="130" t="str">
        <f t="shared" si="14"/>
        <v/>
      </c>
      <c r="P25" s="120"/>
      <c r="Q25" s="130" t="str">
        <f t="shared" si="14"/>
        <v/>
      </c>
      <c r="R25" s="158">
        <f t="shared" si="0"/>
        <v>0</v>
      </c>
      <c r="S25" s="159" t="str">
        <f t="shared" si="7"/>
        <v>NAR</v>
      </c>
      <c r="T25" s="132">
        <f t="shared" si="15"/>
        <v>0</v>
      </c>
      <c r="U25" s="121"/>
      <c r="V25" s="132" t="str">
        <f t="shared" si="9"/>
        <v/>
      </c>
      <c r="W25" s="121"/>
      <c r="X25" s="121"/>
      <c r="Y25" s="140" t="str">
        <f>IF(U25="","",TRUNC(SUM('T1'!T25,'T2'!T25,'T3'!T25,'T3'!V25),2))</f>
        <v/>
      </c>
      <c r="Z25" s="132" t="str">
        <f t="shared" si="10"/>
        <v/>
      </c>
      <c r="AA25" s="122"/>
    </row>
    <row r="26" spans="1:27" ht="15.75" customHeight="1">
      <c r="A26" s="22">
        <f t="shared" si="11"/>
        <v>19</v>
      </c>
      <c r="B26" s="23">
        <f>IF('T1'!B26="","",'T1'!B26)</f>
        <v>19</v>
      </c>
      <c r="C26" s="23">
        <f>IF(A26&gt;$A$3,"",'T1'!C26)</f>
        <v>0</v>
      </c>
      <c r="D26" s="120"/>
      <c r="E26" s="133" t="str">
        <f t="shared" si="1"/>
        <v/>
      </c>
      <c r="F26" s="120"/>
      <c r="G26" s="133" t="str">
        <f t="shared" si="2"/>
        <v/>
      </c>
      <c r="H26" s="121">
        <f t="shared" si="12"/>
        <v>0</v>
      </c>
      <c r="I26" s="120"/>
      <c r="J26" s="130" t="str">
        <f t="shared" si="3"/>
        <v/>
      </c>
      <c r="K26" s="120"/>
      <c r="L26" s="130" t="str">
        <f t="shared" si="4"/>
        <v/>
      </c>
      <c r="M26" s="128">
        <f t="shared" si="13"/>
        <v>0</v>
      </c>
      <c r="N26" s="120"/>
      <c r="O26" s="130" t="str">
        <f t="shared" si="14"/>
        <v/>
      </c>
      <c r="P26" s="120"/>
      <c r="Q26" s="130" t="str">
        <f t="shared" si="14"/>
        <v/>
      </c>
      <c r="R26" s="158">
        <f t="shared" si="0"/>
        <v>0</v>
      </c>
      <c r="S26" s="159" t="str">
        <f t="shared" si="7"/>
        <v>NAR</v>
      </c>
      <c r="T26" s="132">
        <f t="shared" si="15"/>
        <v>0</v>
      </c>
      <c r="U26" s="121"/>
      <c r="V26" s="132" t="str">
        <f t="shared" si="9"/>
        <v/>
      </c>
      <c r="W26" s="121"/>
      <c r="X26" s="121"/>
      <c r="Y26" s="140" t="str">
        <f>IF(U26="","",TRUNC(SUM('T1'!T26,'T2'!T26,'T3'!T26,'T3'!V26),2))</f>
        <v/>
      </c>
      <c r="Z26" s="132" t="str">
        <f t="shared" si="10"/>
        <v/>
      </c>
      <c r="AA26" s="122"/>
    </row>
    <row r="27" spans="1:27" ht="15.75" customHeight="1">
      <c r="A27" s="22">
        <f t="shared" si="11"/>
        <v>20</v>
      </c>
      <c r="B27" s="23">
        <f>IF('T1'!B27="","",'T1'!B27)</f>
        <v>20</v>
      </c>
      <c r="C27" s="23">
        <f>IF(A27&gt;$A$3,"",'T1'!C27)</f>
        <v>0</v>
      </c>
      <c r="D27" s="120"/>
      <c r="E27" s="133" t="str">
        <f t="shared" si="1"/>
        <v/>
      </c>
      <c r="F27" s="120"/>
      <c r="G27" s="133" t="str">
        <f t="shared" si="2"/>
        <v/>
      </c>
      <c r="H27" s="121">
        <f t="shared" si="12"/>
        <v>0</v>
      </c>
      <c r="I27" s="120"/>
      <c r="J27" s="130" t="str">
        <f t="shared" si="3"/>
        <v/>
      </c>
      <c r="K27" s="120"/>
      <c r="L27" s="130" t="str">
        <f t="shared" si="4"/>
        <v/>
      </c>
      <c r="M27" s="128">
        <f t="shared" si="13"/>
        <v>0</v>
      </c>
      <c r="N27" s="120"/>
      <c r="O27" s="130" t="str">
        <f t="shared" si="14"/>
        <v/>
      </c>
      <c r="P27" s="120"/>
      <c r="Q27" s="130" t="str">
        <f t="shared" si="14"/>
        <v/>
      </c>
      <c r="R27" s="158">
        <f t="shared" si="0"/>
        <v>0</v>
      </c>
      <c r="S27" s="159" t="str">
        <f t="shared" si="7"/>
        <v>NAR</v>
      </c>
      <c r="T27" s="132">
        <f t="shared" si="15"/>
        <v>0</v>
      </c>
      <c r="U27" s="121"/>
      <c r="V27" s="132" t="str">
        <f t="shared" si="9"/>
        <v/>
      </c>
      <c r="W27" s="121"/>
      <c r="X27" s="121"/>
      <c r="Y27" s="140" t="str">
        <f>IF(U27="","",TRUNC(SUM('T1'!T27,'T2'!T27,'T3'!T27,'T3'!V27),2))</f>
        <v/>
      </c>
      <c r="Z27" s="132" t="str">
        <f t="shared" si="10"/>
        <v/>
      </c>
      <c r="AA27" s="122"/>
    </row>
    <row r="28" spans="1:27" ht="15.75" customHeight="1">
      <c r="A28" s="22">
        <f t="shared" si="11"/>
        <v>21</v>
      </c>
      <c r="B28" s="23">
        <f>IF('T1'!B28="","",'T1'!B28)</f>
        <v>21</v>
      </c>
      <c r="C28" s="23">
        <f>IF(A28&gt;$A$3,"",'T1'!C28)</f>
        <v>0</v>
      </c>
      <c r="D28" s="120"/>
      <c r="E28" s="133" t="str">
        <f t="shared" si="1"/>
        <v/>
      </c>
      <c r="F28" s="120"/>
      <c r="G28" s="133" t="str">
        <f t="shared" si="2"/>
        <v/>
      </c>
      <c r="H28" s="121">
        <f t="shared" si="12"/>
        <v>0</v>
      </c>
      <c r="I28" s="120"/>
      <c r="J28" s="130" t="str">
        <f t="shared" si="3"/>
        <v/>
      </c>
      <c r="K28" s="120"/>
      <c r="L28" s="130" t="str">
        <f t="shared" si="4"/>
        <v/>
      </c>
      <c r="M28" s="128">
        <f t="shared" si="13"/>
        <v>0</v>
      </c>
      <c r="N28" s="120"/>
      <c r="O28" s="130" t="str">
        <f t="shared" si="14"/>
        <v/>
      </c>
      <c r="P28" s="120"/>
      <c r="Q28" s="130" t="str">
        <f t="shared" si="14"/>
        <v/>
      </c>
      <c r="R28" s="158">
        <f t="shared" si="0"/>
        <v>0</v>
      </c>
      <c r="S28" s="159" t="str">
        <f t="shared" si="7"/>
        <v>NAR</v>
      </c>
      <c r="T28" s="132">
        <f t="shared" si="15"/>
        <v>0</v>
      </c>
      <c r="U28" s="121"/>
      <c r="V28" s="132" t="str">
        <f t="shared" si="9"/>
        <v/>
      </c>
      <c r="W28" s="121"/>
      <c r="X28" s="121"/>
      <c r="Y28" s="140" t="str">
        <f>IF(U28="","",TRUNC(SUM('T1'!T28,'T2'!T28,'T3'!T28,'T3'!V28),2))</f>
        <v/>
      </c>
      <c r="Z28" s="132" t="str">
        <f t="shared" si="10"/>
        <v/>
      </c>
      <c r="AA28" s="122"/>
    </row>
    <row r="29" spans="1:27" ht="15.75" customHeight="1">
      <c r="A29" s="22">
        <f t="shared" si="11"/>
        <v>22</v>
      </c>
      <c r="B29" s="23">
        <f>IF('T1'!B29="","",'T1'!B29)</f>
        <v>22</v>
      </c>
      <c r="C29" s="23">
        <f>IF(A29&gt;$A$3,"",'T1'!C29)</f>
        <v>0</v>
      </c>
      <c r="D29" s="120"/>
      <c r="E29" s="133" t="str">
        <f t="shared" si="1"/>
        <v/>
      </c>
      <c r="F29" s="120"/>
      <c r="G29" s="133" t="str">
        <f t="shared" si="2"/>
        <v/>
      </c>
      <c r="H29" s="121">
        <f t="shared" si="12"/>
        <v>0</v>
      </c>
      <c r="I29" s="120"/>
      <c r="J29" s="130" t="str">
        <f t="shared" si="3"/>
        <v/>
      </c>
      <c r="K29" s="120"/>
      <c r="L29" s="130" t="str">
        <f t="shared" si="4"/>
        <v/>
      </c>
      <c r="M29" s="128">
        <f t="shared" si="13"/>
        <v>0</v>
      </c>
      <c r="N29" s="120"/>
      <c r="O29" s="130" t="str">
        <f t="shared" si="14"/>
        <v/>
      </c>
      <c r="P29" s="120"/>
      <c r="Q29" s="130" t="str">
        <f t="shared" si="14"/>
        <v/>
      </c>
      <c r="R29" s="158">
        <f t="shared" si="0"/>
        <v>0</v>
      </c>
      <c r="S29" s="159" t="str">
        <f t="shared" si="7"/>
        <v>NAR</v>
      </c>
      <c r="T29" s="132">
        <f t="shared" si="15"/>
        <v>0</v>
      </c>
      <c r="U29" s="121"/>
      <c r="V29" s="132" t="str">
        <f t="shared" si="9"/>
        <v/>
      </c>
      <c r="W29" s="121"/>
      <c r="X29" s="121"/>
      <c r="Y29" s="140" t="str">
        <f>IF(U29="","",TRUNC(SUM('T1'!T29,'T2'!T29,'T3'!T29,'T3'!V29),2))</f>
        <v/>
      </c>
      <c r="Z29" s="132" t="str">
        <f t="shared" si="10"/>
        <v/>
      </c>
      <c r="AA29" s="122"/>
    </row>
    <row r="30" spans="1:27" ht="15.75" customHeight="1">
      <c r="A30" s="22">
        <f t="shared" si="11"/>
        <v>23</v>
      </c>
      <c r="B30" s="23">
        <f>IF('T1'!B30="","",'T1'!B30)</f>
        <v>23</v>
      </c>
      <c r="C30" s="23">
        <f>IF(A30&gt;$A$3,"",'T1'!C30)</f>
        <v>0</v>
      </c>
      <c r="D30" s="120"/>
      <c r="E30" s="133" t="str">
        <f t="shared" si="1"/>
        <v/>
      </c>
      <c r="F30" s="120"/>
      <c r="G30" s="133" t="str">
        <f t="shared" si="2"/>
        <v/>
      </c>
      <c r="H30" s="121">
        <f t="shared" si="12"/>
        <v>0</v>
      </c>
      <c r="I30" s="120"/>
      <c r="J30" s="130" t="str">
        <f t="shared" si="3"/>
        <v/>
      </c>
      <c r="K30" s="120"/>
      <c r="L30" s="130" t="str">
        <f t="shared" si="4"/>
        <v/>
      </c>
      <c r="M30" s="128">
        <f t="shared" si="13"/>
        <v>0</v>
      </c>
      <c r="N30" s="120"/>
      <c r="O30" s="130" t="str">
        <f t="shared" si="14"/>
        <v/>
      </c>
      <c r="P30" s="120"/>
      <c r="Q30" s="130" t="str">
        <f t="shared" si="14"/>
        <v/>
      </c>
      <c r="R30" s="158">
        <f t="shared" si="0"/>
        <v>0</v>
      </c>
      <c r="S30" s="159" t="str">
        <f t="shared" si="7"/>
        <v>NAR</v>
      </c>
      <c r="T30" s="132">
        <f t="shared" si="15"/>
        <v>0</v>
      </c>
      <c r="U30" s="121"/>
      <c r="V30" s="132" t="str">
        <f t="shared" si="9"/>
        <v/>
      </c>
      <c r="W30" s="121"/>
      <c r="X30" s="121"/>
      <c r="Y30" s="140" t="str">
        <f>IF(U30="","",TRUNC(SUM('T1'!T30,'T2'!T30,'T3'!T30,'T3'!V30),2))</f>
        <v/>
      </c>
      <c r="Z30" s="132" t="str">
        <f t="shared" si="10"/>
        <v/>
      </c>
      <c r="AA30" s="122"/>
    </row>
    <row r="31" spans="1:27" ht="15.75" customHeight="1">
      <c r="A31" s="22">
        <f t="shared" si="11"/>
        <v>24</v>
      </c>
      <c r="B31" s="23">
        <f>IF('T1'!B31="","",'T1'!B31)</f>
        <v>24</v>
      </c>
      <c r="C31" s="23">
        <f>IF(A31&gt;$A$3,"",'T1'!C31)</f>
        <v>0</v>
      </c>
      <c r="D31" s="120"/>
      <c r="E31" s="133" t="str">
        <f t="shared" si="1"/>
        <v/>
      </c>
      <c r="F31" s="120"/>
      <c r="G31" s="133" t="str">
        <f t="shared" si="2"/>
        <v/>
      </c>
      <c r="H31" s="121">
        <f t="shared" si="12"/>
        <v>0</v>
      </c>
      <c r="I31" s="120"/>
      <c r="J31" s="130" t="str">
        <f t="shared" si="3"/>
        <v/>
      </c>
      <c r="K31" s="120"/>
      <c r="L31" s="130" t="str">
        <f t="shared" si="4"/>
        <v/>
      </c>
      <c r="M31" s="128">
        <f t="shared" si="13"/>
        <v>0</v>
      </c>
      <c r="N31" s="120"/>
      <c r="O31" s="130" t="str">
        <f t="shared" si="14"/>
        <v/>
      </c>
      <c r="P31" s="120"/>
      <c r="Q31" s="130" t="str">
        <f t="shared" si="14"/>
        <v/>
      </c>
      <c r="R31" s="158">
        <f t="shared" si="0"/>
        <v>0</v>
      </c>
      <c r="S31" s="159" t="str">
        <f t="shared" si="7"/>
        <v>NAR</v>
      </c>
      <c r="T31" s="132">
        <f t="shared" si="15"/>
        <v>0</v>
      </c>
      <c r="U31" s="121"/>
      <c r="V31" s="132" t="str">
        <f t="shared" si="9"/>
        <v/>
      </c>
      <c r="W31" s="121"/>
      <c r="X31" s="121"/>
      <c r="Y31" s="140" t="str">
        <f>IF(U31="","",TRUNC(SUM('T1'!T31,'T2'!T31,'T3'!T31,'T3'!V31),2))</f>
        <v/>
      </c>
      <c r="Z31" s="132" t="str">
        <f t="shared" si="10"/>
        <v/>
      </c>
      <c r="AA31" s="122"/>
    </row>
    <row r="32" spans="1:27" ht="15.75" customHeight="1">
      <c r="A32" s="22">
        <f t="shared" si="11"/>
        <v>25</v>
      </c>
      <c r="B32" s="23">
        <f>IF('T1'!B32="","",'T1'!B32)</f>
        <v>25</v>
      </c>
      <c r="C32" s="23">
        <f>IF(A32&gt;$A$3,"",'T1'!C32)</f>
        <v>0</v>
      </c>
      <c r="D32" s="120"/>
      <c r="E32" s="133" t="str">
        <f t="shared" si="1"/>
        <v/>
      </c>
      <c r="F32" s="120"/>
      <c r="G32" s="133" t="str">
        <f t="shared" si="2"/>
        <v/>
      </c>
      <c r="H32" s="121">
        <f t="shared" si="12"/>
        <v>0</v>
      </c>
      <c r="I32" s="120"/>
      <c r="J32" s="130" t="str">
        <f t="shared" si="3"/>
        <v/>
      </c>
      <c r="K32" s="120"/>
      <c r="L32" s="130" t="str">
        <f t="shared" si="4"/>
        <v/>
      </c>
      <c r="M32" s="128">
        <f t="shared" si="13"/>
        <v>0</v>
      </c>
      <c r="N32" s="120"/>
      <c r="O32" s="130" t="str">
        <f t="shared" si="14"/>
        <v/>
      </c>
      <c r="P32" s="120"/>
      <c r="Q32" s="130" t="str">
        <f t="shared" si="14"/>
        <v/>
      </c>
      <c r="R32" s="158">
        <f t="shared" si="0"/>
        <v>0</v>
      </c>
      <c r="S32" s="159" t="str">
        <f t="shared" si="7"/>
        <v>NAR</v>
      </c>
      <c r="T32" s="132">
        <f t="shared" si="15"/>
        <v>0</v>
      </c>
      <c r="U32" s="121"/>
      <c r="V32" s="132" t="str">
        <f t="shared" si="9"/>
        <v/>
      </c>
      <c r="W32" s="121"/>
      <c r="X32" s="121"/>
      <c r="Y32" s="140" t="str">
        <f>IF(U32="","",TRUNC(SUM('T1'!T32,'T2'!T32,'T3'!T32,'T3'!V32),2))</f>
        <v/>
      </c>
      <c r="Z32" s="132" t="str">
        <f t="shared" si="10"/>
        <v/>
      </c>
      <c r="AA32" s="122"/>
    </row>
    <row r="33" spans="1:27" ht="15.75" customHeight="1">
      <c r="A33" s="22">
        <f t="shared" si="11"/>
        <v>26</v>
      </c>
      <c r="B33" s="23">
        <f>IF('T1'!B33="","",'T1'!B33)</f>
        <v>26</v>
      </c>
      <c r="C33" s="23">
        <f>IF(A33&gt;$A$3,"",'T1'!C33)</f>
        <v>0</v>
      </c>
      <c r="D33" s="120"/>
      <c r="E33" s="133" t="str">
        <f t="shared" si="1"/>
        <v/>
      </c>
      <c r="F33" s="120"/>
      <c r="G33" s="133" t="str">
        <f t="shared" si="2"/>
        <v/>
      </c>
      <c r="H33" s="121">
        <f t="shared" si="12"/>
        <v>0</v>
      </c>
      <c r="I33" s="120"/>
      <c r="J33" s="130" t="str">
        <f t="shared" si="3"/>
        <v/>
      </c>
      <c r="K33" s="120"/>
      <c r="L33" s="130" t="str">
        <f t="shared" si="4"/>
        <v/>
      </c>
      <c r="M33" s="128">
        <f t="shared" si="13"/>
        <v>0</v>
      </c>
      <c r="N33" s="120"/>
      <c r="O33" s="130" t="str">
        <f t="shared" si="14"/>
        <v/>
      </c>
      <c r="P33" s="120"/>
      <c r="Q33" s="130" t="str">
        <f t="shared" si="14"/>
        <v/>
      </c>
      <c r="R33" s="158">
        <f t="shared" si="0"/>
        <v>0</v>
      </c>
      <c r="S33" s="159" t="str">
        <f t="shared" si="7"/>
        <v>NAR</v>
      </c>
      <c r="T33" s="132">
        <f t="shared" si="15"/>
        <v>0</v>
      </c>
      <c r="U33" s="121"/>
      <c r="V33" s="132" t="str">
        <f t="shared" si="9"/>
        <v/>
      </c>
      <c r="W33" s="121"/>
      <c r="X33" s="121"/>
      <c r="Y33" s="140" t="str">
        <f>IF(U33="","",TRUNC(SUM('T1'!T33,'T2'!T33,'T3'!T33,'T3'!V33),2))</f>
        <v/>
      </c>
      <c r="Z33" s="132" t="str">
        <f t="shared" si="10"/>
        <v/>
      </c>
      <c r="AA33" s="122"/>
    </row>
    <row r="34" spans="1:27" ht="15.75" customHeight="1">
      <c r="A34" s="22">
        <f t="shared" si="11"/>
        <v>27</v>
      </c>
      <c r="B34" s="23">
        <f>IF('T1'!B34="","",'T1'!B34)</f>
        <v>27</v>
      </c>
      <c r="C34" s="23">
        <f>IF(A34&gt;$A$3,"",'T1'!C34)</f>
        <v>0</v>
      </c>
      <c r="D34" s="120"/>
      <c r="E34" s="133" t="str">
        <f t="shared" si="1"/>
        <v/>
      </c>
      <c r="F34" s="120"/>
      <c r="G34" s="133" t="str">
        <f t="shared" si="2"/>
        <v/>
      </c>
      <c r="H34" s="121">
        <f t="shared" si="12"/>
        <v>0</v>
      </c>
      <c r="I34" s="120"/>
      <c r="J34" s="130" t="str">
        <f t="shared" si="3"/>
        <v/>
      </c>
      <c r="K34" s="120"/>
      <c r="L34" s="130" t="str">
        <f t="shared" si="4"/>
        <v/>
      </c>
      <c r="M34" s="128">
        <f t="shared" si="13"/>
        <v>0</v>
      </c>
      <c r="N34" s="120"/>
      <c r="O34" s="130" t="str">
        <f t="shared" si="14"/>
        <v/>
      </c>
      <c r="P34" s="120"/>
      <c r="Q34" s="130" t="str">
        <f t="shared" si="14"/>
        <v/>
      </c>
      <c r="R34" s="158">
        <f t="shared" si="0"/>
        <v>0</v>
      </c>
      <c r="S34" s="159" t="str">
        <f t="shared" si="7"/>
        <v>NAR</v>
      </c>
      <c r="T34" s="132">
        <f t="shared" si="15"/>
        <v>0</v>
      </c>
      <c r="U34" s="121"/>
      <c r="V34" s="132" t="str">
        <f t="shared" si="9"/>
        <v/>
      </c>
      <c r="W34" s="121"/>
      <c r="X34" s="121"/>
      <c r="Y34" s="140" t="str">
        <f>IF(U34="","",TRUNC(SUM('T1'!T34,'T2'!T34,'T3'!T34,'T3'!V34),2))</f>
        <v/>
      </c>
      <c r="Z34" s="132" t="str">
        <f t="shared" si="10"/>
        <v/>
      </c>
      <c r="AA34" s="122"/>
    </row>
    <row r="35" spans="1:27" ht="15.75" customHeight="1">
      <c r="A35" s="22">
        <f t="shared" si="11"/>
        <v>28</v>
      </c>
      <c r="B35" s="23">
        <f>IF('T1'!B35="","",'T1'!B35)</f>
        <v>28</v>
      </c>
      <c r="C35" s="23">
        <f>IF(A35&gt;$A$3,"",'T1'!C35)</f>
        <v>0</v>
      </c>
      <c r="D35" s="120"/>
      <c r="E35" s="133" t="str">
        <f t="shared" si="1"/>
        <v/>
      </c>
      <c r="F35" s="120"/>
      <c r="G35" s="133" t="str">
        <f t="shared" si="2"/>
        <v/>
      </c>
      <c r="H35" s="121">
        <f t="shared" si="12"/>
        <v>0</v>
      </c>
      <c r="I35" s="120"/>
      <c r="J35" s="130" t="str">
        <f t="shared" si="3"/>
        <v/>
      </c>
      <c r="K35" s="120"/>
      <c r="L35" s="130" t="str">
        <f t="shared" si="4"/>
        <v/>
      </c>
      <c r="M35" s="128">
        <f t="shared" si="13"/>
        <v>0</v>
      </c>
      <c r="N35" s="120"/>
      <c r="O35" s="130" t="str">
        <f t="shared" si="14"/>
        <v/>
      </c>
      <c r="P35" s="120"/>
      <c r="Q35" s="130" t="str">
        <f t="shared" si="14"/>
        <v/>
      </c>
      <c r="R35" s="158">
        <f t="shared" si="0"/>
        <v>0</v>
      </c>
      <c r="S35" s="159" t="str">
        <f t="shared" si="7"/>
        <v>NAR</v>
      </c>
      <c r="T35" s="132">
        <f t="shared" si="15"/>
        <v>0</v>
      </c>
      <c r="U35" s="121"/>
      <c r="V35" s="132" t="str">
        <f t="shared" si="9"/>
        <v/>
      </c>
      <c r="W35" s="121"/>
      <c r="X35" s="121"/>
      <c r="Y35" s="140" t="str">
        <f>IF(U35="","",TRUNC(SUM('T1'!T35,'T2'!T35,'T3'!T35,'T3'!V35),2))</f>
        <v/>
      </c>
      <c r="Z35" s="132" t="str">
        <f t="shared" si="10"/>
        <v/>
      </c>
      <c r="AA35" s="122"/>
    </row>
    <row r="36" spans="1:27" ht="15.75" customHeight="1">
      <c r="A36" s="22">
        <f t="shared" si="11"/>
        <v>29</v>
      </c>
      <c r="B36" s="23">
        <f>IF('T1'!B36="","",'T1'!B36)</f>
        <v>29</v>
      </c>
      <c r="C36" s="23">
        <f>IF(A36&gt;$A$3,"",'T1'!C36)</f>
        <v>0</v>
      </c>
      <c r="D36" s="120"/>
      <c r="E36" s="133" t="str">
        <f t="shared" si="1"/>
        <v/>
      </c>
      <c r="F36" s="120"/>
      <c r="G36" s="133" t="str">
        <f t="shared" si="2"/>
        <v/>
      </c>
      <c r="H36" s="121">
        <f t="shared" si="12"/>
        <v>0</v>
      </c>
      <c r="I36" s="120"/>
      <c r="J36" s="130" t="str">
        <f t="shared" si="3"/>
        <v/>
      </c>
      <c r="K36" s="120"/>
      <c r="L36" s="130" t="str">
        <f t="shared" si="4"/>
        <v/>
      </c>
      <c r="M36" s="128">
        <f t="shared" si="13"/>
        <v>0</v>
      </c>
      <c r="N36" s="120"/>
      <c r="O36" s="130" t="str">
        <f t="shared" si="14"/>
        <v/>
      </c>
      <c r="P36" s="120"/>
      <c r="Q36" s="130" t="str">
        <f t="shared" si="14"/>
        <v/>
      </c>
      <c r="R36" s="158">
        <f t="shared" si="0"/>
        <v>0</v>
      </c>
      <c r="S36" s="159" t="str">
        <f t="shared" si="7"/>
        <v>NAR</v>
      </c>
      <c r="T36" s="132">
        <f t="shared" si="15"/>
        <v>0</v>
      </c>
      <c r="U36" s="121"/>
      <c r="V36" s="132" t="str">
        <f t="shared" si="9"/>
        <v/>
      </c>
      <c r="W36" s="121"/>
      <c r="X36" s="121"/>
      <c r="Y36" s="140" t="str">
        <f>IF(U36="","",TRUNC(SUM('T1'!T36,'T2'!T36,'T3'!T36,'T3'!V36),2))</f>
        <v/>
      </c>
      <c r="Z36" s="132" t="str">
        <f t="shared" si="10"/>
        <v/>
      </c>
      <c r="AA36" s="122"/>
    </row>
    <row r="37" spans="1:27" ht="15.75" customHeight="1">
      <c r="A37" s="22">
        <f t="shared" si="11"/>
        <v>30</v>
      </c>
      <c r="B37" s="23">
        <f>IF('T1'!B37="","",'T1'!B37)</f>
        <v>30</v>
      </c>
      <c r="C37" s="23">
        <f>IF(A37&gt;$A$3,"",'T1'!C37)</f>
        <v>0</v>
      </c>
      <c r="D37" s="120"/>
      <c r="E37" s="133" t="str">
        <f t="shared" si="1"/>
        <v/>
      </c>
      <c r="F37" s="120"/>
      <c r="G37" s="133" t="str">
        <f t="shared" si="2"/>
        <v/>
      </c>
      <c r="H37" s="121">
        <f t="shared" si="12"/>
        <v>0</v>
      </c>
      <c r="I37" s="120"/>
      <c r="J37" s="130" t="str">
        <f t="shared" si="3"/>
        <v/>
      </c>
      <c r="K37" s="120"/>
      <c r="L37" s="130" t="str">
        <f t="shared" si="4"/>
        <v/>
      </c>
      <c r="M37" s="128">
        <f t="shared" si="13"/>
        <v>0</v>
      </c>
      <c r="N37" s="120"/>
      <c r="O37" s="130" t="str">
        <f t="shared" si="14"/>
        <v/>
      </c>
      <c r="P37" s="120"/>
      <c r="Q37" s="130" t="str">
        <f t="shared" si="14"/>
        <v/>
      </c>
      <c r="R37" s="158">
        <f t="shared" si="0"/>
        <v>0</v>
      </c>
      <c r="S37" s="159" t="str">
        <f t="shared" si="7"/>
        <v>NAR</v>
      </c>
      <c r="T37" s="132">
        <f t="shared" si="15"/>
        <v>0</v>
      </c>
      <c r="U37" s="121"/>
      <c r="V37" s="132" t="str">
        <f t="shared" si="9"/>
        <v/>
      </c>
      <c r="W37" s="121"/>
      <c r="X37" s="121"/>
      <c r="Y37" s="140" t="str">
        <f>IF(U37="","",TRUNC(SUM('T1'!T37,'T2'!T37,'T3'!T37,'T3'!V37),2))</f>
        <v/>
      </c>
      <c r="Z37" s="132" t="str">
        <f t="shared" si="10"/>
        <v/>
      </c>
      <c r="AA37" s="122"/>
    </row>
    <row r="38" spans="1:27" ht="15.75" customHeight="1">
      <c r="A38" s="22">
        <f t="shared" si="11"/>
        <v>31</v>
      </c>
      <c r="B38" s="23">
        <f>IF('T1'!B38="","",'T1'!B38)</f>
        <v>31</v>
      </c>
      <c r="C38" s="23">
        <f>IF(A38&gt;$A$3,"",'T1'!C38)</f>
        <v>0</v>
      </c>
      <c r="D38" s="120"/>
      <c r="E38" s="133" t="str">
        <f t="shared" si="1"/>
        <v/>
      </c>
      <c r="F38" s="120"/>
      <c r="G38" s="133" t="str">
        <f t="shared" si="2"/>
        <v/>
      </c>
      <c r="H38" s="121">
        <f t="shared" si="12"/>
        <v>0</v>
      </c>
      <c r="I38" s="120"/>
      <c r="J38" s="130" t="str">
        <f t="shared" si="3"/>
        <v/>
      </c>
      <c r="K38" s="120"/>
      <c r="L38" s="130" t="str">
        <f t="shared" si="4"/>
        <v/>
      </c>
      <c r="M38" s="128">
        <f t="shared" si="13"/>
        <v>0</v>
      </c>
      <c r="N38" s="120"/>
      <c r="O38" s="130" t="str">
        <f t="shared" si="14"/>
        <v/>
      </c>
      <c r="P38" s="120"/>
      <c r="Q38" s="130" t="str">
        <f t="shared" si="14"/>
        <v/>
      </c>
      <c r="R38" s="158">
        <f t="shared" si="0"/>
        <v>0</v>
      </c>
      <c r="S38" s="159" t="str">
        <f t="shared" si="7"/>
        <v>NAR</v>
      </c>
      <c r="T38" s="132">
        <f t="shared" si="15"/>
        <v>0</v>
      </c>
      <c r="U38" s="121"/>
      <c r="V38" s="132" t="str">
        <f t="shared" si="9"/>
        <v/>
      </c>
      <c r="W38" s="121"/>
      <c r="X38" s="121"/>
      <c r="Y38" s="140" t="str">
        <f>IF(U38="","",TRUNC(SUM('T1'!T38,'T2'!T38,'T3'!T38,'T3'!V38),2))</f>
        <v/>
      </c>
      <c r="Z38" s="132" t="str">
        <f t="shared" si="10"/>
        <v/>
      </c>
      <c r="AA38" s="122"/>
    </row>
    <row r="39" spans="1:27" ht="15.75" customHeight="1">
      <c r="A39" s="22">
        <f t="shared" si="11"/>
        <v>32</v>
      </c>
      <c r="B39" s="23">
        <f>IF('T1'!B39="","",'T1'!B39)</f>
        <v>32</v>
      </c>
      <c r="C39" s="23">
        <f>IF(A39&gt;$A$3,"",'T1'!C39)</f>
        <v>0</v>
      </c>
      <c r="D39" s="120"/>
      <c r="E39" s="133" t="str">
        <f t="shared" si="1"/>
        <v/>
      </c>
      <c r="F39" s="120"/>
      <c r="G39" s="133" t="str">
        <f t="shared" si="2"/>
        <v/>
      </c>
      <c r="H39" s="121">
        <f t="shared" si="12"/>
        <v>0</v>
      </c>
      <c r="I39" s="120"/>
      <c r="J39" s="130" t="str">
        <f t="shared" si="3"/>
        <v/>
      </c>
      <c r="K39" s="120"/>
      <c r="L39" s="130" t="str">
        <f t="shared" si="4"/>
        <v/>
      </c>
      <c r="M39" s="128">
        <f t="shared" si="13"/>
        <v>0</v>
      </c>
      <c r="N39" s="120"/>
      <c r="O39" s="130" t="str">
        <f t="shared" si="14"/>
        <v/>
      </c>
      <c r="P39" s="120"/>
      <c r="Q39" s="130" t="str">
        <f t="shared" si="14"/>
        <v/>
      </c>
      <c r="R39" s="158">
        <f t="shared" si="0"/>
        <v>0</v>
      </c>
      <c r="S39" s="159" t="str">
        <f t="shared" si="7"/>
        <v>NAR</v>
      </c>
      <c r="T39" s="132">
        <f t="shared" si="15"/>
        <v>0</v>
      </c>
      <c r="U39" s="121"/>
      <c r="V39" s="132" t="str">
        <f t="shared" si="9"/>
        <v/>
      </c>
      <c r="W39" s="121"/>
      <c r="X39" s="121"/>
      <c r="Y39" s="140" t="str">
        <f>IF(U39="","",TRUNC(SUM('T1'!T39,'T2'!T39,'T3'!T39,'T3'!V39),2))</f>
        <v/>
      </c>
      <c r="Z39" s="132" t="str">
        <f t="shared" si="10"/>
        <v/>
      </c>
      <c r="AA39" s="122"/>
    </row>
    <row r="40" spans="1:27" ht="15.75" customHeight="1">
      <c r="A40" s="22">
        <f t="shared" si="11"/>
        <v>33</v>
      </c>
      <c r="B40" s="23">
        <f>IF('T1'!B40="","",'T1'!B40)</f>
        <v>33</v>
      </c>
      <c r="C40" s="23">
        <f>IF(A40&gt;$A$3,"",'T1'!C40)</f>
        <v>0</v>
      </c>
      <c r="D40" s="120"/>
      <c r="E40" s="133" t="str">
        <f t="shared" si="1"/>
        <v/>
      </c>
      <c r="F40" s="120"/>
      <c r="G40" s="133" t="str">
        <f t="shared" si="2"/>
        <v/>
      </c>
      <c r="H40" s="121">
        <f t="shared" si="12"/>
        <v>0</v>
      </c>
      <c r="I40" s="120"/>
      <c r="J40" s="130" t="str">
        <f t="shared" si="3"/>
        <v/>
      </c>
      <c r="K40" s="120"/>
      <c r="L40" s="130" t="str">
        <f t="shared" si="4"/>
        <v/>
      </c>
      <c r="M40" s="128">
        <f t="shared" si="13"/>
        <v>0</v>
      </c>
      <c r="N40" s="120"/>
      <c r="O40" s="130" t="str">
        <f t="shared" si="14"/>
        <v/>
      </c>
      <c r="P40" s="120"/>
      <c r="Q40" s="130" t="str">
        <f t="shared" si="14"/>
        <v/>
      </c>
      <c r="R40" s="158">
        <f t="shared" si="0"/>
        <v>0</v>
      </c>
      <c r="S40" s="159" t="str">
        <f t="shared" si="7"/>
        <v>NAR</v>
      </c>
      <c r="T40" s="132">
        <f t="shared" si="15"/>
        <v>0</v>
      </c>
      <c r="U40" s="121"/>
      <c r="V40" s="132" t="str">
        <f t="shared" si="9"/>
        <v/>
      </c>
      <c r="W40" s="121"/>
      <c r="X40" s="121"/>
      <c r="Y40" s="140" t="str">
        <f>IF(U40="","",TRUNC(SUM('T1'!T40,'T2'!T40,'T3'!T40,'T3'!V40),2))</f>
        <v/>
      </c>
      <c r="Z40" s="132" t="str">
        <f t="shared" si="10"/>
        <v/>
      </c>
      <c r="AA40" s="122"/>
    </row>
    <row r="41" spans="1:27" ht="15.75" customHeight="1">
      <c r="A41" s="22">
        <f t="shared" si="11"/>
        <v>34</v>
      </c>
      <c r="B41" s="23">
        <f>IF('T1'!B41="","",'T1'!B41)</f>
        <v>34</v>
      </c>
      <c r="C41" s="23">
        <f>IF(A41&gt;$A$3,"",'T1'!C41)</f>
        <v>0</v>
      </c>
      <c r="D41" s="120"/>
      <c r="E41" s="133" t="str">
        <f t="shared" si="1"/>
        <v/>
      </c>
      <c r="F41" s="120"/>
      <c r="G41" s="133" t="str">
        <f t="shared" si="2"/>
        <v/>
      </c>
      <c r="H41" s="121">
        <f t="shared" si="12"/>
        <v>0</v>
      </c>
      <c r="I41" s="120"/>
      <c r="J41" s="130" t="str">
        <f t="shared" si="3"/>
        <v/>
      </c>
      <c r="K41" s="120"/>
      <c r="L41" s="130" t="str">
        <f t="shared" si="4"/>
        <v/>
      </c>
      <c r="M41" s="128">
        <f t="shared" si="13"/>
        <v>0</v>
      </c>
      <c r="N41" s="120"/>
      <c r="O41" s="130" t="str">
        <f t="shared" si="14"/>
        <v/>
      </c>
      <c r="P41" s="120"/>
      <c r="Q41" s="130" t="str">
        <f t="shared" si="14"/>
        <v/>
      </c>
      <c r="R41" s="158">
        <f t="shared" si="0"/>
        <v>0</v>
      </c>
      <c r="S41" s="159" t="str">
        <f t="shared" si="7"/>
        <v>NAR</v>
      </c>
      <c r="T41" s="132">
        <f t="shared" si="15"/>
        <v>0</v>
      </c>
      <c r="U41" s="121"/>
      <c r="V41" s="132" t="str">
        <f t="shared" si="9"/>
        <v/>
      </c>
      <c r="W41" s="121"/>
      <c r="X41" s="121"/>
      <c r="Y41" s="140" t="str">
        <f>IF(U41="","",TRUNC(SUM('T1'!T41,'T2'!T41,'T3'!T41,'T3'!V41),2))</f>
        <v/>
      </c>
      <c r="Z41" s="132" t="str">
        <f t="shared" si="10"/>
        <v/>
      </c>
      <c r="AA41" s="122"/>
    </row>
    <row r="42" spans="1:27" ht="15.75" customHeight="1">
      <c r="A42" s="22">
        <f t="shared" si="11"/>
        <v>35</v>
      </c>
      <c r="B42" s="23">
        <f>IF('T1'!B42="","",'T1'!B42)</f>
        <v>35</v>
      </c>
      <c r="C42" s="23">
        <f>IF(A42&gt;$A$3,"",'T1'!C42)</f>
        <v>0</v>
      </c>
      <c r="D42" s="120"/>
      <c r="E42" s="133" t="str">
        <f t="shared" si="1"/>
        <v/>
      </c>
      <c r="F42" s="120"/>
      <c r="G42" s="133" t="str">
        <f t="shared" si="2"/>
        <v/>
      </c>
      <c r="H42" s="121">
        <f t="shared" si="12"/>
        <v>0</v>
      </c>
      <c r="I42" s="120"/>
      <c r="J42" s="130" t="str">
        <f t="shared" si="3"/>
        <v/>
      </c>
      <c r="K42" s="120"/>
      <c r="L42" s="130" t="str">
        <f t="shared" si="4"/>
        <v/>
      </c>
      <c r="M42" s="128">
        <f t="shared" si="13"/>
        <v>0</v>
      </c>
      <c r="N42" s="120"/>
      <c r="O42" s="130" t="str">
        <f t="shared" si="14"/>
        <v/>
      </c>
      <c r="P42" s="120"/>
      <c r="Q42" s="130" t="str">
        <f t="shared" si="14"/>
        <v/>
      </c>
      <c r="R42" s="158">
        <f t="shared" si="0"/>
        <v>0</v>
      </c>
      <c r="S42" s="159" t="str">
        <f t="shared" si="7"/>
        <v>NAR</v>
      </c>
      <c r="T42" s="132">
        <f t="shared" si="15"/>
        <v>0</v>
      </c>
      <c r="U42" s="121"/>
      <c r="V42" s="132" t="str">
        <f t="shared" si="9"/>
        <v/>
      </c>
      <c r="W42" s="121"/>
      <c r="X42" s="121"/>
      <c r="Y42" s="140" t="str">
        <f>IF(U42="","",TRUNC(SUM('T1'!T42,'T2'!T42,'T3'!T42,'T3'!V42),2))</f>
        <v/>
      </c>
      <c r="Z42" s="132" t="str">
        <f t="shared" si="10"/>
        <v/>
      </c>
      <c r="AA42" s="122"/>
    </row>
    <row r="43" spans="1:27" ht="15.75" customHeight="1">
      <c r="A43" s="22" t="str">
        <f t="shared" si="11"/>
        <v/>
      </c>
      <c r="B43" s="23" t="str">
        <f>IF('T1'!B43="","",'T1'!B43)</f>
        <v/>
      </c>
      <c r="C43" s="23" t="str">
        <f>IF(A43&gt;$A$3,"",'T1'!C43)</f>
        <v/>
      </c>
      <c r="D43" s="24"/>
      <c r="E43" s="25" t="str">
        <f t="shared" ref="E43:E52" si="16">IF(D43="","",TRUNC(D43*0.1,2))</f>
        <v/>
      </c>
      <c r="F43" s="24"/>
      <c r="G43" s="25" t="str">
        <f t="shared" ref="G43:G52" si="17">IF(F43="","",TRUNC(F43*0.1,2))</f>
        <v/>
      </c>
      <c r="H43" s="25" t="str">
        <f>IF($B43="","",SUM(E43,#REF!,G43,#REF!))</f>
        <v/>
      </c>
      <c r="I43" s="24"/>
      <c r="J43" s="25" t="str">
        <f t="shared" ref="J43:J52" si="18">IF(I43="","",TRUNC(I43*0.15,2))</f>
        <v/>
      </c>
      <c r="K43" s="24"/>
      <c r="L43" s="25" t="str">
        <f t="shared" ref="L43:L52" si="19">IF(K43="","",TRUNC(K43*0.1,2))</f>
        <v/>
      </c>
      <c r="M43" s="25" t="str">
        <f>IF($B43="","",SUM(J43,L43,#REF!,#REF!))</f>
        <v/>
      </c>
      <c r="N43" s="24"/>
      <c r="O43" s="25" t="str">
        <f t="shared" si="14"/>
        <v/>
      </c>
      <c r="P43" s="24"/>
      <c r="Q43" s="25" t="str">
        <f t="shared" si="14"/>
        <v/>
      </c>
      <c r="R43" s="25" t="str">
        <f t="shared" si="0"/>
        <v/>
      </c>
      <c r="S43" s="25"/>
      <c r="T43" s="25" t="str">
        <f t="shared" si="15"/>
        <v/>
      </c>
      <c r="U43" s="25"/>
      <c r="V43" s="25" t="str">
        <f t="shared" si="9"/>
        <v/>
      </c>
      <c r="W43" s="25"/>
      <c r="X43" s="25"/>
      <c r="Y43" s="25" t="str">
        <f>IF(U43="","",TRUNC(SUM('T1'!T43,'T2'!T43,'T3'!T43,'T3'!V43),2))</f>
        <v/>
      </c>
      <c r="Z43" s="25"/>
      <c r="AA43" s="97"/>
    </row>
    <row r="44" spans="1:27" ht="15.75" customHeight="1">
      <c r="A44" s="22" t="str">
        <f t="shared" si="11"/>
        <v/>
      </c>
      <c r="B44" s="23" t="str">
        <f>IF('T1'!B44="","",'T1'!B44)</f>
        <v/>
      </c>
      <c r="C44" s="23" t="str">
        <f>IF(A44&gt;$A$3,"",'T1'!C44)</f>
        <v/>
      </c>
      <c r="D44" s="24"/>
      <c r="E44" s="25" t="str">
        <f t="shared" si="16"/>
        <v/>
      </c>
      <c r="F44" s="24"/>
      <c r="G44" s="25" t="str">
        <f t="shared" si="17"/>
        <v/>
      </c>
      <c r="H44" s="25" t="str">
        <f>IF($B44="","",SUM(E44,#REF!,G44,#REF!))</f>
        <v/>
      </c>
      <c r="I44" s="24"/>
      <c r="J44" s="25" t="str">
        <f t="shared" si="18"/>
        <v/>
      </c>
      <c r="K44" s="24"/>
      <c r="L44" s="25" t="str">
        <f t="shared" si="19"/>
        <v/>
      </c>
      <c r="M44" s="25" t="str">
        <f>IF($B44="","",SUM(J44,L44,#REF!,#REF!))</f>
        <v/>
      </c>
      <c r="N44" s="24"/>
      <c r="O44" s="25" t="str">
        <f t="shared" si="14"/>
        <v/>
      </c>
      <c r="P44" s="24"/>
      <c r="Q44" s="25" t="str">
        <f t="shared" si="14"/>
        <v/>
      </c>
      <c r="R44" s="25" t="str">
        <f t="shared" si="0"/>
        <v/>
      </c>
      <c r="S44" s="25"/>
      <c r="T44" s="25" t="str">
        <f t="shared" si="15"/>
        <v/>
      </c>
      <c r="U44" s="25"/>
      <c r="V44" s="25" t="str">
        <f t="shared" si="9"/>
        <v/>
      </c>
      <c r="W44" s="25"/>
      <c r="X44" s="25"/>
      <c r="Y44" s="25" t="str">
        <f>IF(U44="","",TRUNC(SUM('T1'!T44,'T2'!T44,'T3'!T44,'T3'!V44),2))</f>
        <v/>
      </c>
      <c r="Z44" s="25"/>
      <c r="AA44" s="97"/>
    </row>
    <row r="45" spans="1:27" ht="15.75" customHeight="1">
      <c r="A45" s="22" t="str">
        <f t="shared" si="11"/>
        <v/>
      </c>
      <c r="B45" s="23" t="str">
        <f>IF('T1'!B45="","",'T1'!B45)</f>
        <v/>
      </c>
      <c r="C45" s="23" t="str">
        <f>IF(A45&gt;$A$3,"",'T1'!C45)</f>
        <v/>
      </c>
      <c r="D45" s="24"/>
      <c r="E45" s="25" t="str">
        <f t="shared" si="16"/>
        <v/>
      </c>
      <c r="F45" s="24"/>
      <c r="G45" s="25" t="str">
        <f t="shared" si="17"/>
        <v/>
      </c>
      <c r="H45" s="25" t="str">
        <f>IF($B45="","",SUM(E45,#REF!,G45,#REF!))</f>
        <v/>
      </c>
      <c r="I45" s="24"/>
      <c r="J45" s="25" t="str">
        <f t="shared" si="18"/>
        <v/>
      </c>
      <c r="K45" s="24"/>
      <c r="L45" s="25" t="str">
        <f t="shared" si="19"/>
        <v/>
      </c>
      <c r="M45" s="25" t="str">
        <f>IF($B45="","",SUM(J45,L45,#REF!,#REF!))</f>
        <v/>
      </c>
      <c r="N45" s="24"/>
      <c r="O45" s="25" t="str">
        <f t="shared" si="14"/>
        <v/>
      </c>
      <c r="P45" s="24"/>
      <c r="Q45" s="25" t="str">
        <f t="shared" si="14"/>
        <v/>
      </c>
      <c r="R45" s="25" t="str">
        <f t="shared" si="0"/>
        <v/>
      </c>
      <c r="S45" s="25"/>
      <c r="T45" s="25" t="str">
        <f t="shared" si="15"/>
        <v/>
      </c>
      <c r="U45" s="25"/>
      <c r="V45" s="25" t="str">
        <f t="shared" si="9"/>
        <v/>
      </c>
      <c r="W45" s="25"/>
      <c r="X45" s="25"/>
      <c r="Y45" s="25" t="str">
        <f>IF(U45="","",TRUNC(SUM('T1'!T45,'T2'!T45,'T3'!T45,'T3'!V45),2))</f>
        <v/>
      </c>
      <c r="Z45" s="25"/>
      <c r="AA45" s="97"/>
    </row>
    <row r="46" spans="1:27" ht="15.75" customHeight="1">
      <c r="A46" s="22" t="str">
        <f t="shared" si="11"/>
        <v/>
      </c>
      <c r="B46" s="23" t="str">
        <f>IF('T1'!B46="","",'T1'!B46)</f>
        <v/>
      </c>
      <c r="C46" s="23" t="str">
        <f>IF(A46&gt;$A$3,"",'T1'!C46)</f>
        <v/>
      </c>
      <c r="D46" s="24"/>
      <c r="E46" s="25" t="str">
        <f t="shared" si="16"/>
        <v/>
      </c>
      <c r="F46" s="24"/>
      <c r="G46" s="25" t="str">
        <f t="shared" si="17"/>
        <v/>
      </c>
      <c r="H46" s="25" t="str">
        <f>IF($B46="","",SUM(E46,#REF!,G46,#REF!))</f>
        <v/>
      </c>
      <c r="I46" s="24"/>
      <c r="J46" s="25" t="str">
        <f t="shared" si="18"/>
        <v/>
      </c>
      <c r="K46" s="24"/>
      <c r="L46" s="25" t="str">
        <f t="shared" si="19"/>
        <v/>
      </c>
      <c r="M46" s="25" t="str">
        <f>IF($B46="","",SUM(J46,L46,#REF!,#REF!))</f>
        <v/>
      </c>
      <c r="N46" s="24"/>
      <c r="O46" s="25" t="str">
        <f t="shared" si="14"/>
        <v/>
      </c>
      <c r="P46" s="24"/>
      <c r="Q46" s="25" t="str">
        <f t="shared" si="14"/>
        <v/>
      </c>
      <c r="R46" s="25" t="str">
        <f t="shared" si="0"/>
        <v/>
      </c>
      <c r="S46" s="25"/>
      <c r="T46" s="25" t="str">
        <f t="shared" si="15"/>
        <v/>
      </c>
      <c r="U46" s="25"/>
      <c r="V46" s="25" t="str">
        <f t="shared" si="9"/>
        <v/>
      </c>
      <c r="W46" s="25"/>
      <c r="X46" s="25"/>
      <c r="Y46" s="25" t="str">
        <f>IF(U46="","",TRUNC(SUM('T1'!T46,'T2'!T46,'T3'!T46,'T3'!V46),2))</f>
        <v/>
      </c>
      <c r="Z46" s="25"/>
      <c r="AA46" s="97"/>
    </row>
    <row r="47" spans="1:27" ht="15.75" customHeight="1">
      <c r="A47" s="22" t="str">
        <f t="shared" si="11"/>
        <v/>
      </c>
      <c r="B47" s="23" t="str">
        <f>IF('T1'!B47="","",'T1'!B47)</f>
        <v/>
      </c>
      <c r="C47" s="23" t="str">
        <f>IF(A47&gt;$A$3,"",'T1'!C47)</f>
        <v/>
      </c>
      <c r="D47" s="24"/>
      <c r="E47" s="25" t="str">
        <f t="shared" si="16"/>
        <v/>
      </c>
      <c r="F47" s="24"/>
      <c r="G47" s="25" t="str">
        <f t="shared" si="17"/>
        <v/>
      </c>
      <c r="H47" s="25" t="str">
        <f>IF($B47="","",SUM(E47,#REF!,G47,#REF!))</f>
        <v/>
      </c>
      <c r="I47" s="24"/>
      <c r="J47" s="25" t="str">
        <f t="shared" si="18"/>
        <v/>
      </c>
      <c r="K47" s="24"/>
      <c r="L47" s="25" t="str">
        <f t="shared" si="19"/>
        <v/>
      </c>
      <c r="M47" s="25" t="str">
        <f>IF($B47="","",SUM(J47,L47,#REF!,#REF!))</f>
        <v/>
      </c>
      <c r="N47" s="24"/>
      <c r="O47" s="25" t="str">
        <f t="shared" si="14"/>
        <v/>
      </c>
      <c r="P47" s="24"/>
      <c r="Q47" s="25" t="str">
        <f t="shared" si="14"/>
        <v/>
      </c>
      <c r="R47" s="25" t="str">
        <f t="shared" si="0"/>
        <v/>
      </c>
      <c r="S47" s="25"/>
      <c r="T47" s="25" t="str">
        <f t="shared" si="15"/>
        <v/>
      </c>
      <c r="U47" s="25"/>
      <c r="V47" s="25" t="str">
        <f t="shared" si="9"/>
        <v/>
      </c>
      <c r="W47" s="25"/>
      <c r="X47" s="25"/>
      <c r="Y47" s="25" t="str">
        <f>IF(U47="","",TRUNC(SUM('T1'!T47,'T2'!T47,'T3'!T47,'T3'!V47),2))</f>
        <v/>
      </c>
      <c r="Z47" s="25"/>
      <c r="AA47" s="97"/>
    </row>
    <row r="48" spans="1:27" ht="15.75" customHeight="1">
      <c r="A48" s="22" t="str">
        <f t="shared" si="11"/>
        <v/>
      </c>
      <c r="B48" s="23" t="str">
        <f>IF('T1'!B48="","",'T1'!B48)</f>
        <v/>
      </c>
      <c r="C48" s="23" t="str">
        <f>IF(A48&gt;$A$3,"",'T1'!C48)</f>
        <v/>
      </c>
      <c r="D48" s="24"/>
      <c r="E48" s="25" t="str">
        <f t="shared" si="16"/>
        <v/>
      </c>
      <c r="F48" s="24"/>
      <c r="G48" s="25" t="str">
        <f t="shared" si="17"/>
        <v/>
      </c>
      <c r="H48" s="25" t="str">
        <f>IF($B48="","",SUM(E48,#REF!,G48,#REF!))</f>
        <v/>
      </c>
      <c r="I48" s="24"/>
      <c r="J48" s="25" t="str">
        <f t="shared" si="18"/>
        <v/>
      </c>
      <c r="K48" s="24"/>
      <c r="L48" s="25" t="str">
        <f t="shared" si="19"/>
        <v/>
      </c>
      <c r="M48" s="25" t="str">
        <f>IF($B48="","",SUM(J48,L48,#REF!,#REF!))</f>
        <v/>
      </c>
      <c r="N48" s="24"/>
      <c r="O48" s="25" t="str">
        <f t="shared" si="14"/>
        <v/>
      </c>
      <c r="P48" s="24"/>
      <c r="Q48" s="25" t="str">
        <f t="shared" si="14"/>
        <v/>
      </c>
      <c r="R48" s="25" t="str">
        <f t="shared" si="0"/>
        <v/>
      </c>
      <c r="S48" s="25"/>
      <c r="T48" s="25" t="str">
        <f t="shared" si="15"/>
        <v/>
      </c>
      <c r="U48" s="25"/>
      <c r="V48" s="25" t="str">
        <f t="shared" si="9"/>
        <v/>
      </c>
      <c r="W48" s="25"/>
      <c r="X48" s="25"/>
      <c r="Y48" s="25" t="str">
        <f>IF(U48="","",TRUNC(SUM('T1'!T48,'T2'!T48,'T3'!T48,'T3'!V48),2))</f>
        <v/>
      </c>
      <c r="Z48" s="25"/>
      <c r="AA48" s="97"/>
    </row>
    <row r="49" spans="1:27" ht="15.75" customHeight="1">
      <c r="A49" s="22" t="str">
        <f t="shared" si="11"/>
        <v/>
      </c>
      <c r="B49" s="23" t="str">
        <f>IF('T1'!B49="","",'T1'!B49)</f>
        <v/>
      </c>
      <c r="C49" s="23" t="str">
        <f>IF(A49&gt;$A$3,"",'T1'!C49)</f>
        <v/>
      </c>
      <c r="D49" s="26"/>
      <c r="E49" s="25" t="str">
        <f t="shared" si="16"/>
        <v/>
      </c>
      <c r="F49" s="26"/>
      <c r="G49" s="25" t="str">
        <f t="shared" si="17"/>
        <v/>
      </c>
      <c r="H49" s="25" t="str">
        <f>IF($B49="","",SUM(E49,#REF!,G49,#REF!))</f>
        <v/>
      </c>
      <c r="I49" s="26"/>
      <c r="J49" s="25" t="str">
        <f t="shared" si="18"/>
        <v/>
      </c>
      <c r="K49" s="26"/>
      <c r="L49" s="25" t="str">
        <f t="shared" si="19"/>
        <v/>
      </c>
      <c r="M49" s="25" t="str">
        <f>IF($B49="","",SUM(J49,L49,#REF!,#REF!))</f>
        <v/>
      </c>
      <c r="N49" s="26"/>
      <c r="O49" s="25" t="str">
        <f t="shared" si="14"/>
        <v/>
      </c>
      <c r="P49" s="26"/>
      <c r="Q49" s="25" t="str">
        <f t="shared" si="14"/>
        <v/>
      </c>
      <c r="R49" s="25" t="str">
        <f t="shared" si="0"/>
        <v/>
      </c>
      <c r="S49" s="25"/>
      <c r="T49" s="25" t="str">
        <f t="shared" si="15"/>
        <v/>
      </c>
      <c r="U49" s="25"/>
      <c r="V49" s="25" t="str">
        <f t="shared" si="9"/>
        <v/>
      </c>
      <c r="W49" s="25"/>
      <c r="X49" s="25"/>
      <c r="Y49" s="25" t="str">
        <f>IF(U49="","",TRUNC(SUM('T1'!T49,'T2'!T49,'T3'!T49,'T3'!V49),2))</f>
        <v/>
      </c>
      <c r="Z49" s="25"/>
      <c r="AA49" s="97"/>
    </row>
    <row r="50" spans="1:27" ht="15.75" customHeight="1">
      <c r="A50" s="22" t="str">
        <f t="shared" si="11"/>
        <v/>
      </c>
      <c r="B50" s="23" t="str">
        <f>IF('T1'!B50="","",'T1'!B50)</f>
        <v/>
      </c>
      <c r="C50" s="23" t="str">
        <f>IF(A50&gt;$A$3,"",'T1'!C50)</f>
        <v/>
      </c>
      <c r="D50" s="26"/>
      <c r="E50" s="25" t="str">
        <f t="shared" si="16"/>
        <v/>
      </c>
      <c r="F50" s="26"/>
      <c r="G50" s="25" t="str">
        <f t="shared" si="17"/>
        <v/>
      </c>
      <c r="H50" s="25" t="str">
        <f>IF($B50="","",SUM(E50,#REF!,G50,#REF!))</f>
        <v/>
      </c>
      <c r="I50" s="26"/>
      <c r="J50" s="25" t="str">
        <f t="shared" si="18"/>
        <v/>
      </c>
      <c r="K50" s="26"/>
      <c r="L50" s="25" t="str">
        <f t="shared" si="19"/>
        <v/>
      </c>
      <c r="M50" s="25" t="str">
        <f>IF($B50="","",SUM(J50,L50,#REF!,#REF!))</f>
        <v/>
      </c>
      <c r="N50" s="26"/>
      <c r="O50" s="25" t="str">
        <f t="shared" si="14"/>
        <v/>
      </c>
      <c r="P50" s="26"/>
      <c r="Q50" s="25" t="str">
        <f t="shared" si="14"/>
        <v/>
      </c>
      <c r="R50" s="25" t="str">
        <f t="shared" si="0"/>
        <v/>
      </c>
      <c r="S50" s="25"/>
      <c r="T50" s="25" t="str">
        <f t="shared" si="15"/>
        <v/>
      </c>
      <c r="U50" s="25"/>
      <c r="V50" s="25" t="str">
        <f t="shared" si="9"/>
        <v/>
      </c>
      <c r="W50" s="25"/>
      <c r="X50" s="25"/>
      <c r="Y50" s="25" t="str">
        <f>IF(U50="","",TRUNC(SUM('T1'!T50,'T2'!T50,'T3'!T50,'T3'!V50),2))</f>
        <v/>
      </c>
      <c r="Z50" s="25"/>
      <c r="AA50" s="97"/>
    </row>
    <row r="51" spans="1:27" ht="15.75" customHeight="1">
      <c r="A51" s="22" t="str">
        <f t="shared" si="11"/>
        <v/>
      </c>
      <c r="B51" s="23" t="str">
        <f>IF('T1'!B51="","",'T1'!B51)</f>
        <v/>
      </c>
      <c r="C51" s="23" t="str">
        <f>IF(A51&gt;$A$3,"",'T1'!C51)</f>
        <v/>
      </c>
      <c r="D51" s="26"/>
      <c r="E51" s="25" t="str">
        <f t="shared" si="16"/>
        <v/>
      </c>
      <c r="F51" s="26"/>
      <c r="G51" s="25" t="str">
        <f t="shared" si="17"/>
        <v/>
      </c>
      <c r="H51" s="25" t="str">
        <f>IF($B51="","",SUM(E51,#REF!,G51,#REF!))</f>
        <v/>
      </c>
      <c r="I51" s="26"/>
      <c r="J51" s="25" t="str">
        <f t="shared" si="18"/>
        <v/>
      </c>
      <c r="K51" s="26"/>
      <c r="L51" s="25" t="str">
        <f t="shared" si="19"/>
        <v/>
      </c>
      <c r="M51" s="25" t="str">
        <f>IF($B51="","",SUM(J51,L51,#REF!,#REF!))</f>
        <v/>
      </c>
      <c r="N51" s="26"/>
      <c r="O51" s="25" t="str">
        <f t="shared" si="14"/>
        <v/>
      </c>
      <c r="P51" s="26"/>
      <c r="Q51" s="25" t="str">
        <f t="shared" si="14"/>
        <v/>
      </c>
      <c r="R51" s="25" t="str">
        <f t="shared" si="0"/>
        <v/>
      </c>
      <c r="S51" s="25"/>
      <c r="T51" s="25" t="str">
        <f t="shared" si="15"/>
        <v/>
      </c>
      <c r="U51" s="25"/>
      <c r="V51" s="25" t="str">
        <f t="shared" si="9"/>
        <v/>
      </c>
      <c r="W51" s="25"/>
      <c r="X51" s="25"/>
      <c r="Y51" s="25" t="str">
        <f>IF(U51="","",TRUNC(SUM('T1'!T51,'T2'!T51,'T3'!T51,'T3'!V51),2))</f>
        <v/>
      </c>
      <c r="Z51" s="25"/>
      <c r="AA51" s="97"/>
    </row>
    <row r="52" spans="1:27" ht="15.75" customHeight="1">
      <c r="A52" s="22" t="str">
        <f t="shared" si="11"/>
        <v/>
      </c>
      <c r="B52" s="23" t="str">
        <f>IF('T1'!B52="","",'T1'!B52)</f>
        <v/>
      </c>
      <c r="C52" s="23" t="str">
        <f>IF(A52&gt;$A$3,"",'T1'!C52)</f>
        <v/>
      </c>
      <c r="D52" s="26"/>
      <c r="E52" s="25" t="str">
        <f t="shared" si="16"/>
        <v/>
      </c>
      <c r="F52" s="26"/>
      <c r="G52" s="25" t="str">
        <f t="shared" si="17"/>
        <v/>
      </c>
      <c r="H52" s="25" t="str">
        <f>IF($B52="","",SUM(E52,#REF!,G52,#REF!))</f>
        <v/>
      </c>
      <c r="I52" s="26"/>
      <c r="J52" s="25" t="str">
        <f t="shared" si="18"/>
        <v/>
      </c>
      <c r="K52" s="26"/>
      <c r="L52" s="25" t="str">
        <f t="shared" si="19"/>
        <v/>
      </c>
      <c r="M52" s="25" t="str">
        <f>IF($B52="","",SUM(J52,L52,#REF!,#REF!))</f>
        <v/>
      </c>
      <c r="N52" s="26"/>
      <c r="O52" s="25" t="str">
        <f t="shared" si="14"/>
        <v/>
      </c>
      <c r="P52" s="26"/>
      <c r="Q52" s="25" t="str">
        <f t="shared" si="14"/>
        <v/>
      </c>
      <c r="R52" s="25" t="str">
        <f t="shared" si="0"/>
        <v/>
      </c>
      <c r="S52" s="25"/>
      <c r="T52" s="25" t="str">
        <f t="shared" si="15"/>
        <v/>
      </c>
      <c r="U52" s="25"/>
      <c r="V52" s="25" t="str">
        <f t="shared" si="9"/>
        <v/>
      </c>
      <c r="W52" s="25"/>
      <c r="X52" s="25"/>
      <c r="Y52" s="25" t="str">
        <f>IF(U52="","",TRUNC(SUM('T1'!T52,'T2'!T52,'T3'!T52,'T3'!V52),2))</f>
        <v/>
      </c>
      <c r="Z52" s="25"/>
      <c r="AA52" s="97"/>
    </row>
    <row r="53" spans="1:27" ht="15.75" hidden="1" customHeight="1">
      <c r="A53" s="106">
        <v>1</v>
      </c>
      <c r="B53" s="107">
        <v>2</v>
      </c>
      <c r="C53" s="106">
        <v>3</v>
      </c>
      <c r="D53" s="107">
        <v>4</v>
      </c>
      <c r="E53" s="106">
        <v>5</v>
      </c>
      <c r="F53" s="107">
        <v>6</v>
      </c>
      <c r="G53" s="106">
        <v>7</v>
      </c>
      <c r="H53" s="107">
        <v>8</v>
      </c>
      <c r="I53" s="106">
        <v>9</v>
      </c>
      <c r="J53" s="107">
        <v>10</v>
      </c>
      <c r="K53" s="106">
        <v>11</v>
      </c>
      <c r="L53" s="107">
        <v>12</v>
      </c>
      <c r="M53" s="106">
        <v>13</v>
      </c>
      <c r="N53" s="107">
        <v>14</v>
      </c>
      <c r="O53" s="106">
        <v>15</v>
      </c>
      <c r="P53" s="107">
        <v>16</v>
      </c>
      <c r="Q53" s="106">
        <v>17</v>
      </c>
      <c r="R53" s="107">
        <v>18</v>
      </c>
      <c r="S53" s="107"/>
      <c r="T53" s="106">
        <v>19</v>
      </c>
      <c r="U53" s="107">
        <v>20</v>
      </c>
      <c r="V53" s="106">
        <v>21</v>
      </c>
      <c r="W53" s="107">
        <v>22</v>
      </c>
      <c r="X53" s="106">
        <v>23</v>
      </c>
      <c r="Y53" s="107">
        <v>24</v>
      </c>
      <c r="Z53" s="107"/>
      <c r="AA53" s="106">
        <v>25</v>
      </c>
    </row>
    <row r="54" spans="1:27" ht="15.75" customHeight="1"/>
    <row r="55" spans="1:27" ht="15.75" customHeight="1"/>
    <row r="56" spans="1:27" ht="15.75" customHeight="1"/>
    <row r="57" spans="1:27" ht="15.75" customHeight="1"/>
    <row r="58" spans="1:27" ht="15.75" customHeight="1"/>
    <row r="59" spans="1:27" ht="15.75" customHeight="1"/>
    <row r="60" spans="1:27" ht="15.75" customHeight="1"/>
    <row r="61" spans="1:27" ht="15.75" customHeight="1"/>
    <row r="62" spans="1:27" ht="15.75" customHeight="1"/>
    <row r="63" spans="1:27" ht="15.75" customHeight="1"/>
    <row r="64" spans="1:2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0">
    <mergeCell ref="W4:W7"/>
    <mergeCell ref="X4:X7"/>
    <mergeCell ref="AA4:AA7"/>
    <mergeCell ref="Y4:Y7"/>
    <mergeCell ref="Z4:Z7"/>
    <mergeCell ref="A5:C6"/>
    <mergeCell ref="A4:C4"/>
    <mergeCell ref="I6:M6"/>
    <mergeCell ref="U4:U7"/>
    <mergeCell ref="V4:V7"/>
    <mergeCell ref="D4:T4"/>
    <mergeCell ref="D5:M5"/>
    <mergeCell ref="N5:N7"/>
    <mergeCell ref="O5:O7"/>
    <mergeCell ref="P5:P7"/>
    <mergeCell ref="Q5:Q7"/>
    <mergeCell ref="R5:R7"/>
    <mergeCell ref="T5:T7"/>
    <mergeCell ref="D6:H6"/>
    <mergeCell ref="S5:S7"/>
  </mergeCells>
  <conditionalFormatting sqref="A8:AA52">
    <cfRule type="expression" dxfId="4" priority="1">
      <formula>$A8&lt;=$A$3</formula>
    </cfRule>
  </conditionalFormatting>
  <dataValidations count="3">
    <dataValidation type="list" allowBlank="1" showErrorMessage="1" sqref="F7">
      <formula1>"Tareas en clase,Refuerzo pedagógico (puede reemplazar a cualquier insumo en el promedio)"</formula1>
    </dataValidation>
    <dataValidation type="list" allowBlank="1" showErrorMessage="1" sqref="D7">
      <formula1>"Lecciones de revisión o retroalimentación orales y/o  escritas,Refuerzo pedagógico (puede reemplazar a cualquier insumo en el promedio)"</formula1>
    </dataValidation>
    <dataValidation type="list" allowBlank="1" showInputMessage="1" showErrorMessage="1" sqref="AA8:AA52">
      <formula1>"A,B,C,D,E"</formula1>
    </dataValidation>
  </dataValidations>
  <pageMargins left="0.19685039370078741" right="0.19685039370078741" top="0.19685039370078741" bottom="0.19685039370078741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66CCFF"/>
  </sheetPr>
  <dimension ref="A1:X77"/>
  <sheetViews>
    <sheetView showGridLines="0" showZeros="0" view="pageLayout" zoomScale="90" zoomScaleNormal="100" zoomScalePageLayoutView="90" workbookViewId="0">
      <selection activeCell="B71" sqref="B71"/>
    </sheetView>
  </sheetViews>
  <sheetFormatPr baseColWidth="10" defaultColWidth="11.42578125" defaultRowHeight="0" customHeight="1" zeroHeight="1"/>
  <cols>
    <col min="1" max="1" width="4.28515625" style="30" customWidth="1"/>
    <col min="2" max="2" width="42.28515625" style="30" customWidth="1"/>
    <col min="3" max="10" width="7.140625" style="30" customWidth="1"/>
    <col min="11" max="11" width="22.5703125" style="30" customWidth="1"/>
    <col min="12" max="12" width="2.5703125" style="29" hidden="1" customWidth="1"/>
    <col min="13" max="19" width="5.85546875" style="28" hidden="1" customWidth="1"/>
    <col min="20" max="21" width="0" style="28" hidden="1" customWidth="1"/>
    <col min="22" max="16383" width="11.42578125" style="28"/>
    <col min="16384" max="16384" width="1.7109375" style="28" customWidth="1"/>
  </cols>
  <sheetData>
    <row r="1" spans="1:24" ht="15.75">
      <c r="A1" s="61"/>
      <c r="B1" s="60"/>
      <c r="C1" s="256" t="s">
        <v>85</v>
      </c>
      <c r="D1" s="256"/>
      <c r="E1" s="256"/>
      <c r="F1" s="256"/>
      <c r="G1" s="256"/>
      <c r="H1" s="256"/>
      <c r="I1" s="256"/>
      <c r="J1" s="256"/>
      <c r="K1" s="59" t="s">
        <v>131</v>
      </c>
      <c r="L1" s="33"/>
      <c r="M1" s="57"/>
    </row>
    <row r="2" spans="1:24" s="29" customFormat="1" ht="15.75">
      <c r="A2" s="257" t="str">
        <f>DATOS!B2</f>
        <v>ESCUELA DE EDUCACIÓN BÁSICA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33"/>
      <c r="M2" s="33"/>
    </row>
    <row r="3" spans="1:24" s="29" customFormat="1" ht="15.75">
      <c r="A3" s="257" t="str">
        <f>DATOS!B3</f>
        <v>“GENERAL MANUEL SERRANO RENDA”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33"/>
      <c r="M3" s="33"/>
    </row>
    <row r="4" spans="1:24" s="29" customFormat="1" ht="15.75">
      <c r="A4" s="258" t="str">
        <f>CONCATENATE("ACTA DE CALIFICACIÓN DEL ",K1," TRIMESTRE")</f>
        <v>ACTA DE CALIFICACIÓN DEL TERCER TRIMESTRE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33"/>
      <c r="M4" s="33"/>
    </row>
    <row r="5" spans="1:24" s="29" customFormat="1" ht="15.75">
      <c r="A5" s="279" t="str">
        <f>CONCATENATE(DATOS!E5," - PARALELO - ",DATOS!E6)</f>
        <v>SEXTO GRADO DE EDUCACIÓN GENERAL BÁSICA - PARALELO - A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33"/>
      <c r="M5" s="33"/>
    </row>
    <row r="6" spans="1:24" s="29" customFormat="1" ht="15">
      <c r="A6" s="109" t="str">
        <f>CONCATENATE(DATOS!B5,": ",DATOS!C5)</f>
        <v>ASIGNATURA: EDUCACION FÍSICA</v>
      </c>
      <c r="B6" s="110"/>
      <c r="C6" s="110"/>
      <c r="D6" s="111"/>
      <c r="E6" s="112"/>
      <c r="F6" s="112"/>
      <c r="G6" s="112"/>
      <c r="H6" s="112"/>
      <c r="I6" s="112"/>
      <c r="J6" s="112"/>
      <c r="K6" s="112"/>
      <c r="L6" s="58"/>
      <c r="M6" s="58"/>
    </row>
    <row r="7" spans="1:24" s="29" customFormat="1" ht="15">
      <c r="A7" s="109" t="str">
        <f>CONCATENATE(DATOS!B6,": ",DATOS!C6)</f>
        <v>DOCENTE: LIC. JACINTO MACÍAS</v>
      </c>
      <c r="B7" s="110"/>
      <c r="C7" s="110"/>
      <c r="D7" s="109"/>
      <c r="E7" s="112"/>
      <c r="F7" s="112"/>
      <c r="G7" s="112"/>
      <c r="H7" s="112"/>
      <c r="I7" s="112"/>
      <c r="J7" s="112"/>
      <c r="K7" s="112"/>
      <c r="L7" s="58"/>
      <c r="M7" s="58"/>
    </row>
    <row r="8" spans="1:24" s="29" customFormat="1" ht="15">
      <c r="A8" s="109" t="str">
        <f>IF($K$1="PRIMER",CONCATENATE("FECHA: ",DATOS!C10),IF($K$1="segundo",CONCATENATE("FECHA: ",DATOS!C11),CONCATENATE("FECHA: ",DATOS!C12)))</f>
        <v>FECHA: 19 de febrero del 2024</v>
      </c>
      <c r="B8" s="112"/>
      <c r="C8" s="112"/>
      <c r="D8" s="112"/>
      <c r="E8" s="112"/>
      <c r="F8" s="109"/>
      <c r="G8" s="109"/>
      <c r="H8" s="109"/>
      <c r="I8" s="109"/>
      <c r="J8" s="109"/>
      <c r="K8" s="113" t="str">
        <f>CONCATENATE(DATOS!D9,": ",DATOS!E9)</f>
        <v>PERÍODO LECTIVO: 2023-2024</v>
      </c>
      <c r="L8" s="58"/>
      <c r="M8" s="58"/>
    </row>
    <row r="9" spans="1:24" s="29" customFormat="1" ht="15" hidden="1">
      <c r="A9" s="114"/>
      <c r="B9" s="110"/>
      <c r="C9" s="110"/>
      <c r="D9" s="110"/>
      <c r="E9" s="110"/>
      <c r="F9" s="110"/>
      <c r="G9" s="110"/>
      <c r="H9" s="110"/>
      <c r="I9" s="110"/>
      <c r="J9" s="110"/>
      <c r="K9" s="114">
        <f>'T1'!A3</f>
        <v>35</v>
      </c>
      <c r="L9" s="58"/>
      <c r="M9" s="58"/>
    </row>
    <row r="10" spans="1:24" s="29" customFormat="1" ht="15">
      <c r="A10" s="284" t="s">
        <v>77</v>
      </c>
      <c r="B10" s="284" t="s">
        <v>76</v>
      </c>
      <c r="C10" s="285" t="s">
        <v>103</v>
      </c>
      <c r="D10" s="285"/>
      <c r="E10" s="281" t="s">
        <v>90</v>
      </c>
      <c r="F10" s="281" t="s">
        <v>91</v>
      </c>
      <c r="G10" s="281" t="s">
        <v>93</v>
      </c>
      <c r="H10" s="286" t="s">
        <v>122</v>
      </c>
      <c r="I10" s="282" t="s">
        <v>92</v>
      </c>
      <c r="J10" s="283" t="s">
        <v>75</v>
      </c>
      <c r="K10" s="284" t="s">
        <v>74</v>
      </c>
      <c r="L10" s="58"/>
      <c r="M10" s="58"/>
    </row>
    <row r="11" spans="1:24" s="29" customFormat="1" ht="84" customHeight="1">
      <c r="A11" s="284"/>
      <c r="B11" s="284"/>
      <c r="C11" s="108" t="s">
        <v>88</v>
      </c>
      <c r="D11" s="108" t="s">
        <v>89</v>
      </c>
      <c r="E11" s="281"/>
      <c r="F11" s="281"/>
      <c r="G11" s="281"/>
      <c r="H11" s="287"/>
      <c r="I11" s="282"/>
      <c r="J11" s="283"/>
      <c r="K11" s="284"/>
      <c r="L11" s="56"/>
      <c r="M11" s="56"/>
    </row>
    <row r="12" spans="1:24" ht="16.5" customHeight="1">
      <c r="A12" s="49">
        <v>1</v>
      </c>
      <c r="B12" s="23" t="str">
        <f>IF(A12&gt;$K$9,"",'T1'!C8)</f>
        <v>fdghfgfdhh</v>
      </c>
      <c r="C12" s="51">
        <f>IF($A12&gt;$K$9," ",IF($K$1="PRIMER",VLOOKUP($A12,TRI_1,$M$12),IF($K$1="SEGUNDO",VLOOKUP($A12,TRI_2,$M$12),IF($K$1="TERCER",VLOOKUP($A12,TRI_3,$M$12)))))</f>
        <v>4</v>
      </c>
      <c r="D12" s="51">
        <f t="shared" ref="D12:D56" si="0">IF($A12&gt;$K$9," ",IF($K$1="PRIMER",VLOOKUP($A12,TRI_1,$N$12),IF($K$1="SEGUNDO",VLOOKUP($A12,TRI_2,$N$12),IF($K$1="TERCER",VLOOKUP($A12,TRI_3,$N$12)))))</f>
        <v>5</v>
      </c>
      <c r="E12" s="51">
        <f t="shared" ref="E12:E56" si="1">IF($A12&gt;$K$9," ",IF($K$1="PRIMER",VLOOKUP($A12,TRI_1,$O$12),IF($K$1="SEGUNDO",VLOOKUP($A12,TRI_2,$O$12),IF($K$1="TERCER",VLOOKUP($A12,TRI_3,$O$12)))))</f>
        <v>0.5</v>
      </c>
      <c r="F12" s="51">
        <f t="shared" ref="F12:F56" si="2">IF($A12&gt;$K$9," ",IF($K$1="PRIMER",VLOOKUP($A12,TRI_1,$P$12),IF($K$1="SEGUNDO",VLOOKUP($A12,TRI_2,$P$12),IF($K$1="TERCER",VLOOKUP($A12,TRI_3,$P$12)))))</f>
        <v>0.5</v>
      </c>
      <c r="G12" s="51">
        <f t="shared" ref="G12:G56" si="3">IF($A12&gt;$K$9," ",IF($K$1="PRIMER",VLOOKUP($A12,TRI_1,$Q$12),IF($K$1="SEGUNDO",VLOOKUP($A12,TRI_2,$Q$12),IF($K$1="TERCER",VLOOKUP($A12,TRI_3,$Q$12)))))</f>
        <v>10</v>
      </c>
      <c r="H12" s="51" t="str">
        <f t="shared" ref="H12:H46" si="4">IF($A12&gt;$K$9," ",IF($K$1="PRIMER",VLOOKUP($A12,TRI_1,$R$12),IF($K$1="SEGUNDO",VLOOKUP($A12,TRI_2,$R$12),IF($K$1="TERCER",VLOOKUP($A12,TRI_3,$R$12)))))</f>
        <v>DAR</v>
      </c>
      <c r="I12" s="51">
        <f t="shared" ref="I12:I46" si="5">IF($A12&gt;$K$9," ",IF($K$1="PRIMER",VLOOKUP($A12,TRI_1,$S$12),IF($K$1="SEGUNDO",VLOOKUP($A12,TRI_2,$S$12),IF($K$1="TERCER",VLOOKUP($A12,TRI_3,$S$12)))))</f>
        <v>3</v>
      </c>
      <c r="J12" s="51" t="str">
        <f t="shared" ref="J12:J46" si="6">IF($A12&gt;$K$9," ",IF($K$1="PRIMER",VLOOKUP($A12,TRI_1,$T$12),IF($K$1="SEGUNDO",VLOOKUP($A12,TRI_2,$T$12),IF($K$1="TERCER",VLOOKUP($A12,TRI_3,$U$12)))))</f>
        <v>C</v>
      </c>
      <c r="K12" s="98"/>
      <c r="L12" s="84" t="str">
        <f>IF(A12&gt;$K$9," ",IF(G12="","",IF(G12&gt;=9,"DAR",IF(G12&gt;=7,"AAR",IF(G12&gt;4,"PAR",IF(G12&lt;=4,"NAR",""))))))</f>
        <v>DAR</v>
      </c>
      <c r="M12" s="79">
        <v>8</v>
      </c>
      <c r="N12" s="80">
        <v>13</v>
      </c>
      <c r="O12" s="80">
        <v>15</v>
      </c>
      <c r="P12" s="80">
        <v>17</v>
      </c>
      <c r="Q12" s="80">
        <v>18</v>
      </c>
      <c r="R12" s="81">
        <v>19</v>
      </c>
      <c r="S12" s="82">
        <v>20</v>
      </c>
      <c r="T12" s="82">
        <v>21</v>
      </c>
      <c r="U12" s="82">
        <v>27</v>
      </c>
      <c r="V12" s="46"/>
      <c r="W12" s="46"/>
      <c r="X12" s="45"/>
    </row>
    <row r="13" spans="1:24" ht="16.5" customHeight="1">
      <c r="A13" s="49">
        <f t="shared" ref="A13:A56" si="7">IF(CODE(A12)=32," ",IF(A12+1&gt;$K$9," ",+A12+1))</f>
        <v>2</v>
      </c>
      <c r="B13" s="23" t="str">
        <f>IF(A13&gt;$K$9,"",'T1'!C9)</f>
        <v>CARLOS ARCENTALES</v>
      </c>
      <c r="C13" s="51">
        <f t="shared" ref="C13:C56" si="8">IF($A13&gt;$K$9," ",IF($K$1="PRIMER",VLOOKUP($A13,TRI_1,$M$12),IF($K$1="SEGUNDO",VLOOKUP($A13,TRI_2,$M$12),IF($K$1="TERCER",VLOOKUP($A13,TRI_3,$M$12)))))</f>
        <v>1.8</v>
      </c>
      <c r="D13" s="51">
        <f t="shared" si="0"/>
        <v>2.7</v>
      </c>
      <c r="E13" s="51">
        <f t="shared" si="1"/>
        <v>0.25</v>
      </c>
      <c r="F13" s="51">
        <f t="shared" si="2"/>
        <v>0.25</v>
      </c>
      <c r="G13" s="51">
        <f t="shared" si="3"/>
        <v>5</v>
      </c>
      <c r="H13" s="51" t="str">
        <f t="shared" si="4"/>
        <v>PAAR</v>
      </c>
      <c r="I13" s="51">
        <f t="shared" si="5"/>
        <v>1.5</v>
      </c>
      <c r="J13" s="51" t="str">
        <f t="shared" si="6"/>
        <v>B</v>
      </c>
      <c r="K13" s="98"/>
      <c r="L13" s="84" t="str">
        <f t="shared" ref="L13:L56" si="9">IF(A13&gt;$K$9," ",IF(G13="","",IF(G13&gt;=9,"DAR",IF(G13&gt;=7,"AAR",IF(G13&gt;4,"PAR",IF(G13&lt;=4,"NAR",""))))))</f>
        <v>PAR</v>
      </c>
      <c r="M13" s="52"/>
      <c r="R13" s="29"/>
      <c r="S13" s="46"/>
      <c r="T13" s="45"/>
      <c r="U13" s="46"/>
      <c r="V13" s="46"/>
      <c r="W13" s="46"/>
      <c r="X13" s="45"/>
    </row>
    <row r="14" spans="1:24" ht="16.5" customHeight="1">
      <c r="A14" s="49">
        <f t="shared" si="7"/>
        <v>3</v>
      </c>
      <c r="B14" s="23" t="str">
        <f>IF(A14&gt;$K$9,"",'T1'!C10)</f>
        <v>RAMIRO RAMIREZ</v>
      </c>
      <c r="C14" s="51">
        <f t="shared" si="8"/>
        <v>4</v>
      </c>
      <c r="D14" s="51">
        <f t="shared" si="0"/>
        <v>5</v>
      </c>
      <c r="E14" s="51">
        <f t="shared" si="1"/>
        <v>0.5</v>
      </c>
      <c r="F14" s="51">
        <f t="shared" si="2"/>
        <v>0.5</v>
      </c>
      <c r="G14" s="51">
        <f t="shared" si="3"/>
        <v>10</v>
      </c>
      <c r="H14" s="51" t="str">
        <f t="shared" si="4"/>
        <v>DAR</v>
      </c>
      <c r="I14" s="51">
        <f t="shared" si="5"/>
        <v>3</v>
      </c>
      <c r="J14" s="51">
        <f t="shared" si="6"/>
        <v>0</v>
      </c>
      <c r="K14" s="98"/>
      <c r="L14" s="84" t="str">
        <f t="shared" si="9"/>
        <v>DAR</v>
      </c>
      <c r="M14" s="52"/>
      <c r="R14" s="29"/>
      <c r="S14" s="46"/>
      <c r="T14" s="45"/>
      <c r="U14" s="46"/>
      <c r="V14" s="46"/>
      <c r="W14" s="46"/>
      <c r="X14" s="45"/>
    </row>
    <row r="15" spans="1:24" ht="16.5" customHeight="1">
      <c r="A15" s="49">
        <f t="shared" si="7"/>
        <v>4</v>
      </c>
      <c r="B15" s="23">
        <f>IF(A15&gt;$K$9,"",'T1'!C11)</f>
        <v>0</v>
      </c>
      <c r="C15" s="51">
        <f t="shared" si="8"/>
        <v>0</v>
      </c>
      <c r="D15" s="51">
        <f t="shared" si="0"/>
        <v>0</v>
      </c>
      <c r="E15" s="51" t="str">
        <f t="shared" si="1"/>
        <v/>
      </c>
      <c r="F15" s="51" t="str">
        <f t="shared" si="2"/>
        <v/>
      </c>
      <c r="G15" s="51">
        <f t="shared" si="3"/>
        <v>0</v>
      </c>
      <c r="H15" s="51" t="str">
        <f t="shared" si="4"/>
        <v>NAR</v>
      </c>
      <c r="I15" s="51">
        <f t="shared" si="5"/>
        <v>0</v>
      </c>
      <c r="J15" s="51">
        <f t="shared" si="6"/>
        <v>0</v>
      </c>
      <c r="K15" s="98"/>
      <c r="L15" s="84" t="str">
        <f t="shared" si="9"/>
        <v>NAR</v>
      </c>
      <c r="M15" s="52"/>
      <c r="N15" s="55"/>
      <c r="R15" s="29"/>
      <c r="S15" s="46"/>
      <c r="T15" s="45"/>
      <c r="U15" s="46"/>
      <c r="V15" s="46"/>
      <c r="W15" s="46"/>
      <c r="X15" s="45"/>
    </row>
    <row r="16" spans="1:24" ht="16.5" customHeight="1">
      <c r="A16" s="49">
        <f t="shared" si="7"/>
        <v>5</v>
      </c>
      <c r="B16" s="23">
        <f>IF(A16&gt;$K$9,"",'T1'!C12)</f>
        <v>0</v>
      </c>
      <c r="C16" s="51">
        <f t="shared" si="8"/>
        <v>0</v>
      </c>
      <c r="D16" s="51">
        <f t="shared" si="0"/>
        <v>0</v>
      </c>
      <c r="E16" s="51" t="str">
        <f t="shared" si="1"/>
        <v/>
      </c>
      <c r="F16" s="51" t="str">
        <f t="shared" si="2"/>
        <v/>
      </c>
      <c r="G16" s="51">
        <f t="shared" si="3"/>
        <v>0</v>
      </c>
      <c r="H16" s="51" t="str">
        <f t="shared" si="4"/>
        <v>NAR</v>
      </c>
      <c r="I16" s="51">
        <f t="shared" si="5"/>
        <v>0</v>
      </c>
      <c r="J16" s="51">
        <f t="shared" si="6"/>
        <v>0</v>
      </c>
      <c r="K16" s="98"/>
      <c r="L16" s="84" t="str">
        <f t="shared" si="9"/>
        <v>NAR</v>
      </c>
      <c r="M16" s="52"/>
      <c r="R16" s="29"/>
      <c r="S16" s="46"/>
      <c r="T16" s="45"/>
      <c r="U16" s="46"/>
      <c r="V16" s="46"/>
      <c r="W16" s="46"/>
      <c r="X16" s="45"/>
    </row>
    <row r="17" spans="1:24" ht="16.5" customHeight="1">
      <c r="A17" s="49">
        <f t="shared" si="7"/>
        <v>6</v>
      </c>
      <c r="B17" s="23">
        <f>IF(A17&gt;$K$9,"",'T1'!C13)</f>
        <v>0</v>
      </c>
      <c r="C17" s="51">
        <f t="shared" si="8"/>
        <v>0</v>
      </c>
      <c r="D17" s="51">
        <f t="shared" si="0"/>
        <v>0</v>
      </c>
      <c r="E17" s="51" t="str">
        <f t="shared" si="1"/>
        <v/>
      </c>
      <c r="F17" s="51" t="str">
        <f t="shared" si="2"/>
        <v/>
      </c>
      <c r="G17" s="51">
        <f t="shared" si="3"/>
        <v>0</v>
      </c>
      <c r="H17" s="51" t="str">
        <f t="shared" si="4"/>
        <v>NAR</v>
      </c>
      <c r="I17" s="51">
        <f t="shared" si="5"/>
        <v>0</v>
      </c>
      <c r="J17" s="51">
        <f t="shared" si="6"/>
        <v>0</v>
      </c>
      <c r="K17" s="98"/>
      <c r="L17" s="84" t="str">
        <f t="shared" si="9"/>
        <v>NAR</v>
      </c>
      <c r="M17" s="52"/>
      <c r="R17" s="29"/>
      <c r="S17" s="46"/>
      <c r="T17" s="45"/>
      <c r="U17" s="46"/>
      <c r="V17" s="46"/>
      <c r="W17" s="46"/>
      <c r="X17" s="45"/>
    </row>
    <row r="18" spans="1:24" ht="16.5" customHeight="1">
      <c r="A18" s="49">
        <f t="shared" si="7"/>
        <v>7</v>
      </c>
      <c r="B18" s="23">
        <f>IF(A18&gt;$K$9,"",'T1'!C14)</f>
        <v>0</v>
      </c>
      <c r="C18" s="51">
        <f t="shared" si="8"/>
        <v>0</v>
      </c>
      <c r="D18" s="51">
        <f t="shared" si="0"/>
        <v>0</v>
      </c>
      <c r="E18" s="51" t="str">
        <f t="shared" si="1"/>
        <v/>
      </c>
      <c r="F18" s="51" t="str">
        <f t="shared" si="2"/>
        <v/>
      </c>
      <c r="G18" s="51">
        <f t="shared" si="3"/>
        <v>0</v>
      </c>
      <c r="H18" s="51" t="str">
        <f t="shared" si="4"/>
        <v>NAR</v>
      </c>
      <c r="I18" s="51">
        <f t="shared" si="5"/>
        <v>0</v>
      </c>
      <c r="J18" s="51">
        <f t="shared" si="6"/>
        <v>0</v>
      </c>
      <c r="K18" s="98"/>
      <c r="L18" s="84" t="str">
        <f t="shared" si="9"/>
        <v>NAR</v>
      </c>
      <c r="M18" s="52"/>
      <c r="R18" s="29"/>
      <c r="S18" s="46"/>
      <c r="T18" s="45"/>
      <c r="U18" s="46"/>
      <c r="V18" s="46"/>
      <c r="W18" s="46"/>
      <c r="X18" s="45"/>
    </row>
    <row r="19" spans="1:24" ht="16.5" customHeight="1">
      <c r="A19" s="49">
        <f t="shared" si="7"/>
        <v>8</v>
      </c>
      <c r="B19" s="23">
        <f>IF(A19&gt;$K$9,"",'T1'!C15)</f>
        <v>0</v>
      </c>
      <c r="C19" s="51">
        <f t="shared" si="8"/>
        <v>0</v>
      </c>
      <c r="D19" s="51">
        <f t="shared" si="0"/>
        <v>0</v>
      </c>
      <c r="E19" s="51" t="str">
        <f t="shared" si="1"/>
        <v/>
      </c>
      <c r="F19" s="51" t="str">
        <f t="shared" si="2"/>
        <v/>
      </c>
      <c r="G19" s="51">
        <f t="shared" si="3"/>
        <v>0</v>
      </c>
      <c r="H19" s="51" t="str">
        <f t="shared" si="4"/>
        <v>NAR</v>
      </c>
      <c r="I19" s="51">
        <f t="shared" si="5"/>
        <v>0</v>
      </c>
      <c r="J19" s="51">
        <f t="shared" si="6"/>
        <v>0</v>
      </c>
      <c r="K19" s="98"/>
      <c r="L19" s="84" t="str">
        <f t="shared" si="9"/>
        <v>NAR</v>
      </c>
      <c r="M19" s="52"/>
      <c r="R19" s="29"/>
      <c r="S19" s="46"/>
      <c r="T19" s="45"/>
      <c r="U19" s="46"/>
      <c r="V19" s="46"/>
      <c r="W19" s="46"/>
      <c r="X19" s="45"/>
    </row>
    <row r="20" spans="1:24" ht="16.5" customHeight="1">
      <c r="A20" s="49">
        <f t="shared" si="7"/>
        <v>9</v>
      </c>
      <c r="B20" s="23">
        <f>IF(A20&gt;$K$9,"",'T1'!C16)</f>
        <v>0</v>
      </c>
      <c r="C20" s="51">
        <f t="shared" si="8"/>
        <v>0</v>
      </c>
      <c r="D20" s="51">
        <f t="shared" si="0"/>
        <v>0</v>
      </c>
      <c r="E20" s="51" t="str">
        <f t="shared" si="1"/>
        <v/>
      </c>
      <c r="F20" s="51" t="str">
        <f t="shared" si="2"/>
        <v/>
      </c>
      <c r="G20" s="51">
        <f t="shared" si="3"/>
        <v>0</v>
      </c>
      <c r="H20" s="51" t="str">
        <f t="shared" si="4"/>
        <v>NAR</v>
      </c>
      <c r="I20" s="51">
        <f t="shared" si="5"/>
        <v>0</v>
      </c>
      <c r="J20" s="51">
        <f t="shared" si="6"/>
        <v>0</v>
      </c>
      <c r="K20" s="98"/>
      <c r="L20" s="84" t="str">
        <f t="shared" si="9"/>
        <v>NAR</v>
      </c>
      <c r="M20" s="52"/>
      <c r="R20" s="29"/>
      <c r="S20" s="46"/>
      <c r="T20" s="45"/>
      <c r="U20" s="46"/>
      <c r="V20" s="46"/>
      <c r="W20" s="46"/>
      <c r="X20" s="45"/>
    </row>
    <row r="21" spans="1:24" ht="16.5" customHeight="1">
      <c r="A21" s="49">
        <f t="shared" si="7"/>
        <v>10</v>
      </c>
      <c r="B21" s="23">
        <f>IF(A21&gt;$K$9,"",'T1'!C17)</f>
        <v>0</v>
      </c>
      <c r="C21" s="51">
        <f t="shared" si="8"/>
        <v>0</v>
      </c>
      <c r="D21" s="51">
        <f t="shared" si="0"/>
        <v>0</v>
      </c>
      <c r="E21" s="51" t="str">
        <f t="shared" si="1"/>
        <v/>
      </c>
      <c r="F21" s="51" t="str">
        <f t="shared" si="2"/>
        <v/>
      </c>
      <c r="G21" s="51">
        <f t="shared" si="3"/>
        <v>0</v>
      </c>
      <c r="H21" s="51" t="str">
        <f t="shared" si="4"/>
        <v>NAR</v>
      </c>
      <c r="I21" s="51">
        <f t="shared" si="5"/>
        <v>0</v>
      </c>
      <c r="J21" s="51">
        <f t="shared" si="6"/>
        <v>0</v>
      </c>
      <c r="K21" s="98"/>
      <c r="L21" s="84" t="str">
        <f t="shared" si="9"/>
        <v>NAR</v>
      </c>
      <c r="M21" s="52"/>
      <c r="N21" s="54"/>
      <c r="R21" s="29"/>
      <c r="S21" s="46"/>
      <c r="T21" s="45"/>
      <c r="U21" s="46"/>
      <c r="V21" s="46"/>
      <c r="W21" s="46"/>
      <c r="X21" s="45"/>
    </row>
    <row r="22" spans="1:24" ht="16.5" customHeight="1">
      <c r="A22" s="49">
        <f t="shared" si="7"/>
        <v>11</v>
      </c>
      <c r="B22" s="23">
        <f>IF(A22&gt;$K$9,"",'T1'!C18)</f>
        <v>0</v>
      </c>
      <c r="C22" s="51">
        <f t="shared" si="8"/>
        <v>0</v>
      </c>
      <c r="D22" s="51">
        <f t="shared" si="0"/>
        <v>0</v>
      </c>
      <c r="E22" s="51" t="str">
        <f t="shared" si="1"/>
        <v/>
      </c>
      <c r="F22" s="51" t="str">
        <f t="shared" si="2"/>
        <v/>
      </c>
      <c r="G22" s="51">
        <f t="shared" si="3"/>
        <v>0</v>
      </c>
      <c r="H22" s="51" t="str">
        <f t="shared" si="4"/>
        <v>NAR</v>
      </c>
      <c r="I22" s="51">
        <f t="shared" si="5"/>
        <v>0</v>
      </c>
      <c r="J22" s="51">
        <f t="shared" si="6"/>
        <v>0</v>
      </c>
      <c r="K22" s="98"/>
      <c r="L22" s="84" t="str">
        <f t="shared" si="9"/>
        <v>NAR</v>
      </c>
      <c r="M22" s="52"/>
      <c r="R22" s="29"/>
      <c r="S22" s="46"/>
      <c r="T22" s="45"/>
      <c r="U22" s="46"/>
      <c r="V22" s="46"/>
      <c r="W22" s="46"/>
      <c r="X22" s="45"/>
    </row>
    <row r="23" spans="1:24" ht="16.5" customHeight="1">
      <c r="A23" s="49">
        <f t="shared" si="7"/>
        <v>12</v>
      </c>
      <c r="B23" s="23">
        <f>IF(A23&gt;$K$9,"",'T1'!C19)</f>
        <v>0</v>
      </c>
      <c r="C23" s="51">
        <f t="shared" si="8"/>
        <v>0</v>
      </c>
      <c r="D23" s="51">
        <f t="shared" si="0"/>
        <v>0</v>
      </c>
      <c r="E23" s="51" t="str">
        <f t="shared" si="1"/>
        <v/>
      </c>
      <c r="F23" s="51" t="str">
        <f t="shared" si="2"/>
        <v/>
      </c>
      <c r="G23" s="51">
        <f t="shared" si="3"/>
        <v>0</v>
      </c>
      <c r="H23" s="51" t="str">
        <f t="shared" si="4"/>
        <v>NAR</v>
      </c>
      <c r="I23" s="51">
        <f t="shared" si="5"/>
        <v>0</v>
      </c>
      <c r="J23" s="51">
        <f t="shared" si="6"/>
        <v>0</v>
      </c>
      <c r="K23" s="98"/>
      <c r="L23" s="84" t="str">
        <f t="shared" si="9"/>
        <v>NAR</v>
      </c>
      <c r="M23" s="52"/>
      <c r="R23" s="29"/>
      <c r="S23" s="46"/>
      <c r="T23" s="45"/>
      <c r="U23" s="46"/>
      <c r="V23" s="46"/>
      <c r="W23" s="46"/>
      <c r="X23" s="45"/>
    </row>
    <row r="24" spans="1:24" ht="16.5" customHeight="1">
      <c r="A24" s="49">
        <f t="shared" si="7"/>
        <v>13</v>
      </c>
      <c r="B24" s="23">
        <f>IF(A24&gt;$K$9,"",'T1'!C20)</f>
        <v>0</v>
      </c>
      <c r="C24" s="51">
        <f t="shared" si="8"/>
        <v>0</v>
      </c>
      <c r="D24" s="51">
        <f t="shared" si="0"/>
        <v>0</v>
      </c>
      <c r="E24" s="51" t="str">
        <f t="shared" si="1"/>
        <v/>
      </c>
      <c r="F24" s="51" t="str">
        <f t="shared" si="2"/>
        <v/>
      </c>
      <c r="G24" s="51">
        <f t="shared" si="3"/>
        <v>0</v>
      </c>
      <c r="H24" s="51" t="str">
        <f t="shared" si="4"/>
        <v>NAR</v>
      </c>
      <c r="I24" s="51">
        <f t="shared" si="5"/>
        <v>0</v>
      </c>
      <c r="J24" s="51">
        <f t="shared" si="6"/>
        <v>0</v>
      </c>
      <c r="K24" s="98"/>
      <c r="L24" s="84" t="str">
        <f t="shared" si="9"/>
        <v>NAR</v>
      </c>
      <c r="M24" s="52"/>
      <c r="R24" s="29"/>
      <c r="S24" s="46"/>
      <c r="T24" s="45"/>
      <c r="U24" s="46"/>
      <c r="V24" s="46"/>
      <c r="W24" s="46"/>
      <c r="X24" s="45"/>
    </row>
    <row r="25" spans="1:24" ht="16.5" customHeight="1">
      <c r="A25" s="49">
        <f t="shared" si="7"/>
        <v>14</v>
      </c>
      <c r="B25" s="23">
        <f>IF(A25&gt;$K$9,"",'T1'!C21)</f>
        <v>0</v>
      </c>
      <c r="C25" s="51">
        <f t="shared" si="8"/>
        <v>0</v>
      </c>
      <c r="D25" s="51">
        <f t="shared" si="0"/>
        <v>0</v>
      </c>
      <c r="E25" s="51" t="str">
        <f t="shared" si="1"/>
        <v/>
      </c>
      <c r="F25" s="51" t="str">
        <f t="shared" si="2"/>
        <v/>
      </c>
      <c r="G25" s="51">
        <f t="shared" si="3"/>
        <v>0</v>
      </c>
      <c r="H25" s="51" t="str">
        <f t="shared" si="4"/>
        <v>NAR</v>
      </c>
      <c r="I25" s="51">
        <f t="shared" si="5"/>
        <v>0</v>
      </c>
      <c r="J25" s="51">
        <f t="shared" si="6"/>
        <v>0</v>
      </c>
      <c r="K25" s="98"/>
      <c r="L25" s="84" t="str">
        <f t="shared" si="9"/>
        <v>NAR</v>
      </c>
      <c r="M25" s="52"/>
      <c r="R25" s="29"/>
      <c r="S25" s="46"/>
      <c r="T25" s="45"/>
      <c r="U25" s="46"/>
      <c r="V25" s="46"/>
      <c r="W25" s="46"/>
      <c r="X25" s="45"/>
    </row>
    <row r="26" spans="1:24" ht="16.5" customHeight="1">
      <c r="A26" s="49">
        <f t="shared" si="7"/>
        <v>15</v>
      </c>
      <c r="B26" s="23">
        <f>IF(A26&gt;$K$9,"",'T1'!C22)</f>
        <v>0</v>
      </c>
      <c r="C26" s="51">
        <f t="shared" si="8"/>
        <v>0</v>
      </c>
      <c r="D26" s="51">
        <f t="shared" si="0"/>
        <v>0</v>
      </c>
      <c r="E26" s="51" t="str">
        <f t="shared" si="1"/>
        <v/>
      </c>
      <c r="F26" s="51" t="str">
        <f t="shared" si="2"/>
        <v/>
      </c>
      <c r="G26" s="51">
        <f t="shared" si="3"/>
        <v>0</v>
      </c>
      <c r="H26" s="51" t="str">
        <f t="shared" si="4"/>
        <v>NAR</v>
      </c>
      <c r="I26" s="51">
        <f t="shared" si="5"/>
        <v>0</v>
      </c>
      <c r="J26" s="51">
        <f t="shared" si="6"/>
        <v>0</v>
      </c>
      <c r="K26" s="98"/>
      <c r="L26" s="84" t="str">
        <f t="shared" si="9"/>
        <v>NAR</v>
      </c>
      <c r="M26" s="52"/>
      <c r="R26" s="29"/>
      <c r="S26" s="46"/>
      <c r="T26" s="45"/>
      <c r="U26" s="46"/>
      <c r="V26" s="46"/>
      <c r="W26" s="46"/>
      <c r="X26" s="45"/>
    </row>
    <row r="27" spans="1:24" ht="16.5" customHeight="1">
      <c r="A27" s="49">
        <f t="shared" si="7"/>
        <v>16</v>
      </c>
      <c r="B27" s="23">
        <f>IF(A27&gt;$K$9,"",'T1'!C23)</f>
        <v>0</v>
      </c>
      <c r="C27" s="51">
        <f t="shared" si="8"/>
        <v>0</v>
      </c>
      <c r="D27" s="51">
        <f t="shared" si="0"/>
        <v>0</v>
      </c>
      <c r="E27" s="51" t="str">
        <f t="shared" si="1"/>
        <v/>
      </c>
      <c r="F27" s="51" t="str">
        <f t="shared" si="2"/>
        <v/>
      </c>
      <c r="G27" s="51">
        <f t="shared" si="3"/>
        <v>0</v>
      </c>
      <c r="H27" s="51" t="str">
        <f t="shared" si="4"/>
        <v>NAR</v>
      </c>
      <c r="I27" s="51">
        <f t="shared" si="5"/>
        <v>0</v>
      </c>
      <c r="J27" s="51">
        <f t="shared" si="6"/>
        <v>0</v>
      </c>
      <c r="K27" s="98"/>
      <c r="L27" s="84" t="str">
        <f t="shared" si="9"/>
        <v>NAR</v>
      </c>
      <c r="M27" s="52"/>
      <c r="R27" s="29"/>
      <c r="S27" s="46"/>
      <c r="T27" s="45"/>
      <c r="U27" s="46"/>
      <c r="V27" s="46"/>
      <c r="W27" s="46"/>
      <c r="X27" s="45"/>
    </row>
    <row r="28" spans="1:24" ht="16.5" customHeight="1">
      <c r="A28" s="49">
        <f t="shared" si="7"/>
        <v>17</v>
      </c>
      <c r="B28" s="23">
        <f>IF(A28&gt;$K$9,"",'T1'!C24)</f>
        <v>0</v>
      </c>
      <c r="C28" s="51">
        <f t="shared" si="8"/>
        <v>0</v>
      </c>
      <c r="D28" s="51">
        <f t="shared" si="0"/>
        <v>0</v>
      </c>
      <c r="E28" s="51" t="str">
        <f t="shared" si="1"/>
        <v/>
      </c>
      <c r="F28" s="51" t="str">
        <f t="shared" si="2"/>
        <v/>
      </c>
      <c r="G28" s="51">
        <f t="shared" si="3"/>
        <v>0</v>
      </c>
      <c r="H28" s="51" t="str">
        <f t="shared" si="4"/>
        <v>NAR</v>
      </c>
      <c r="I28" s="51">
        <f t="shared" si="5"/>
        <v>0</v>
      </c>
      <c r="J28" s="51">
        <f t="shared" si="6"/>
        <v>0</v>
      </c>
      <c r="K28" s="98"/>
      <c r="L28" s="84" t="str">
        <f t="shared" si="9"/>
        <v>NAR</v>
      </c>
      <c r="M28" s="52"/>
      <c r="R28" s="29"/>
      <c r="S28" s="46"/>
      <c r="T28" s="45"/>
      <c r="U28" s="46"/>
      <c r="V28" s="46"/>
      <c r="W28" s="46"/>
      <c r="X28" s="45"/>
    </row>
    <row r="29" spans="1:24" ht="16.5" customHeight="1">
      <c r="A29" s="49">
        <f t="shared" si="7"/>
        <v>18</v>
      </c>
      <c r="B29" s="23">
        <f>IF(A29&gt;$K$9,"",'T1'!C25)</f>
        <v>0</v>
      </c>
      <c r="C29" s="51">
        <f t="shared" si="8"/>
        <v>0</v>
      </c>
      <c r="D29" s="51">
        <f t="shared" si="0"/>
        <v>0</v>
      </c>
      <c r="E29" s="51" t="str">
        <f t="shared" si="1"/>
        <v/>
      </c>
      <c r="F29" s="51" t="str">
        <f t="shared" si="2"/>
        <v/>
      </c>
      <c r="G29" s="51">
        <f t="shared" si="3"/>
        <v>0</v>
      </c>
      <c r="H29" s="51" t="str">
        <f t="shared" si="4"/>
        <v>NAR</v>
      </c>
      <c r="I29" s="51">
        <f t="shared" si="5"/>
        <v>0</v>
      </c>
      <c r="J29" s="51">
        <f t="shared" si="6"/>
        <v>0</v>
      </c>
      <c r="K29" s="98"/>
      <c r="L29" s="84" t="str">
        <f t="shared" si="9"/>
        <v>NAR</v>
      </c>
      <c r="M29" s="52"/>
      <c r="R29" s="29"/>
      <c r="S29" s="46"/>
      <c r="T29" s="45"/>
      <c r="U29" s="46"/>
      <c r="V29" s="46"/>
      <c r="W29" s="46"/>
      <c r="X29" s="45"/>
    </row>
    <row r="30" spans="1:24" ht="16.5" customHeight="1">
      <c r="A30" s="49">
        <f t="shared" si="7"/>
        <v>19</v>
      </c>
      <c r="B30" s="23">
        <f>IF(A30&gt;$K$9,"",'T1'!C26)</f>
        <v>0</v>
      </c>
      <c r="C30" s="51">
        <f t="shared" si="8"/>
        <v>0</v>
      </c>
      <c r="D30" s="51">
        <f t="shared" si="0"/>
        <v>0</v>
      </c>
      <c r="E30" s="51" t="str">
        <f t="shared" si="1"/>
        <v/>
      </c>
      <c r="F30" s="51" t="str">
        <f t="shared" si="2"/>
        <v/>
      </c>
      <c r="G30" s="51">
        <f t="shared" si="3"/>
        <v>0</v>
      </c>
      <c r="H30" s="51" t="str">
        <f t="shared" si="4"/>
        <v>NAR</v>
      </c>
      <c r="I30" s="51">
        <f t="shared" si="5"/>
        <v>0</v>
      </c>
      <c r="J30" s="51">
        <f t="shared" si="6"/>
        <v>0</v>
      </c>
      <c r="K30" s="98"/>
      <c r="L30" s="84" t="str">
        <f t="shared" si="9"/>
        <v>NAR</v>
      </c>
      <c r="M30" s="52"/>
      <c r="R30" s="29"/>
      <c r="S30" s="46"/>
      <c r="T30" s="45"/>
      <c r="U30" s="46"/>
      <c r="V30" s="46"/>
      <c r="W30" s="46"/>
      <c r="X30" s="45"/>
    </row>
    <row r="31" spans="1:24" ht="16.5" customHeight="1">
      <c r="A31" s="49">
        <f t="shared" si="7"/>
        <v>20</v>
      </c>
      <c r="B31" s="23">
        <f>IF(A31&gt;$K$9,"",'T1'!C27)</f>
        <v>0</v>
      </c>
      <c r="C31" s="51">
        <f t="shared" si="8"/>
        <v>0</v>
      </c>
      <c r="D31" s="51">
        <f t="shared" si="0"/>
        <v>0</v>
      </c>
      <c r="E31" s="51" t="str">
        <f t="shared" si="1"/>
        <v/>
      </c>
      <c r="F31" s="51" t="str">
        <f t="shared" si="2"/>
        <v/>
      </c>
      <c r="G31" s="51">
        <f t="shared" si="3"/>
        <v>0</v>
      </c>
      <c r="H31" s="51" t="str">
        <f t="shared" si="4"/>
        <v>NAR</v>
      </c>
      <c r="I31" s="51">
        <f t="shared" si="5"/>
        <v>0</v>
      </c>
      <c r="J31" s="51">
        <f t="shared" si="6"/>
        <v>0</v>
      </c>
      <c r="K31" s="98"/>
      <c r="L31" s="84" t="str">
        <f t="shared" si="9"/>
        <v>NAR</v>
      </c>
      <c r="M31" s="52"/>
      <c r="N31" s="54"/>
      <c r="R31" s="29"/>
      <c r="S31" s="46"/>
      <c r="T31" s="45"/>
      <c r="U31" s="46"/>
      <c r="V31" s="46"/>
      <c r="W31" s="46"/>
      <c r="X31" s="45"/>
    </row>
    <row r="32" spans="1:24" ht="16.5" customHeight="1">
      <c r="A32" s="49">
        <f t="shared" si="7"/>
        <v>21</v>
      </c>
      <c r="B32" s="23">
        <f>IF(A32&gt;$K$9,"",'T1'!C28)</f>
        <v>0</v>
      </c>
      <c r="C32" s="51">
        <f t="shared" si="8"/>
        <v>0</v>
      </c>
      <c r="D32" s="51">
        <f t="shared" si="0"/>
        <v>0</v>
      </c>
      <c r="E32" s="51" t="str">
        <f t="shared" si="1"/>
        <v/>
      </c>
      <c r="F32" s="51" t="str">
        <f t="shared" si="2"/>
        <v/>
      </c>
      <c r="G32" s="51">
        <f t="shared" si="3"/>
        <v>0</v>
      </c>
      <c r="H32" s="51" t="str">
        <f t="shared" si="4"/>
        <v>NAR</v>
      </c>
      <c r="I32" s="51">
        <f t="shared" si="5"/>
        <v>0</v>
      </c>
      <c r="J32" s="51">
        <f t="shared" si="6"/>
        <v>0</v>
      </c>
      <c r="K32" s="98"/>
      <c r="L32" s="84" t="str">
        <f t="shared" si="9"/>
        <v>NAR</v>
      </c>
      <c r="M32" s="52"/>
      <c r="R32" s="29"/>
      <c r="S32" s="46"/>
      <c r="T32" s="45"/>
      <c r="U32" s="46"/>
      <c r="V32" s="46"/>
      <c r="W32" s="46"/>
      <c r="X32" s="45"/>
    </row>
    <row r="33" spans="1:24" ht="16.5" customHeight="1">
      <c r="A33" s="49">
        <f t="shared" si="7"/>
        <v>22</v>
      </c>
      <c r="B33" s="23">
        <f>IF(A33&gt;$K$9,"",'T1'!C29)</f>
        <v>0</v>
      </c>
      <c r="C33" s="51">
        <f t="shared" si="8"/>
        <v>0</v>
      </c>
      <c r="D33" s="51">
        <f t="shared" si="0"/>
        <v>0</v>
      </c>
      <c r="E33" s="51" t="str">
        <f t="shared" si="1"/>
        <v/>
      </c>
      <c r="F33" s="51" t="str">
        <f t="shared" si="2"/>
        <v/>
      </c>
      <c r="G33" s="51">
        <f t="shared" si="3"/>
        <v>0</v>
      </c>
      <c r="H33" s="51" t="str">
        <f t="shared" si="4"/>
        <v>NAR</v>
      </c>
      <c r="I33" s="51">
        <f t="shared" si="5"/>
        <v>0</v>
      </c>
      <c r="J33" s="51">
        <f t="shared" si="6"/>
        <v>0</v>
      </c>
      <c r="K33" s="98"/>
      <c r="L33" s="84" t="str">
        <f t="shared" si="9"/>
        <v>NAR</v>
      </c>
      <c r="M33" s="52"/>
      <c r="R33" s="29"/>
      <c r="S33" s="46"/>
      <c r="T33" s="45"/>
      <c r="U33" s="46"/>
      <c r="V33" s="46"/>
      <c r="W33" s="46"/>
      <c r="X33" s="45"/>
    </row>
    <row r="34" spans="1:24" ht="16.5" customHeight="1">
      <c r="A34" s="49">
        <f t="shared" si="7"/>
        <v>23</v>
      </c>
      <c r="B34" s="23">
        <f>IF(A34&gt;$K$9,"",'T1'!C30)</f>
        <v>0</v>
      </c>
      <c r="C34" s="51">
        <f t="shared" si="8"/>
        <v>0</v>
      </c>
      <c r="D34" s="51">
        <f t="shared" si="0"/>
        <v>0</v>
      </c>
      <c r="E34" s="51" t="str">
        <f t="shared" si="1"/>
        <v/>
      </c>
      <c r="F34" s="51" t="str">
        <f t="shared" si="2"/>
        <v/>
      </c>
      <c r="G34" s="51">
        <f t="shared" si="3"/>
        <v>0</v>
      </c>
      <c r="H34" s="51" t="str">
        <f t="shared" si="4"/>
        <v>NAR</v>
      </c>
      <c r="I34" s="51">
        <f t="shared" si="5"/>
        <v>0</v>
      </c>
      <c r="J34" s="51">
        <f t="shared" si="6"/>
        <v>0</v>
      </c>
      <c r="K34" s="98"/>
      <c r="L34" s="84" t="str">
        <f t="shared" si="9"/>
        <v>NAR</v>
      </c>
      <c r="M34" s="52"/>
      <c r="R34" s="29"/>
      <c r="S34" s="46"/>
      <c r="T34" s="45"/>
      <c r="U34" s="46"/>
      <c r="V34" s="46"/>
      <c r="W34" s="46"/>
      <c r="X34" s="45"/>
    </row>
    <row r="35" spans="1:24" ht="16.5" customHeight="1">
      <c r="A35" s="49">
        <f t="shared" si="7"/>
        <v>24</v>
      </c>
      <c r="B35" s="23">
        <f>IF(A35&gt;$K$9,"",'T1'!C31)</f>
        <v>0</v>
      </c>
      <c r="C35" s="51">
        <f t="shared" si="8"/>
        <v>0</v>
      </c>
      <c r="D35" s="51">
        <f t="shared" si="0"/>
        <v>0</v>
      </c>
      <c r="E35" s="51" t="str">
        <f t="shared" si="1"/>
        <v/>
      </c>
      <c r="F35" s="51" t="str">
        <f t="shared" si="2"/>
        <v/>
      </c>
      <c r="G35" s="51">
        <f t="shared" si="3"/>
        <v>0</v>
      </c>
      <c r="H35" s="51" t="str">
        <f t="shared" si="4"/>
        <v>NAR</v>
      </c>
      <c r="I35" s="51">
        <f t="shared" si="5"/>
        <v>0</v>
      </c>
      <c r="J35" s="51">
        <f t="shared" si="6"/>
        <v>0</v>
      </c>
      <c r="K35" s="98"/>
      <c r="L35" s="84" t="str">
        <f t="shared" si="9"/>
        <v>NAR</v>
      </c>
      <c r="M35" s="52"/>
      <c r="R35" s="29"/>
      <c r="S35" s="46"/>
      <c r="T35" s="45"/>
      <c r="U35" s="46"/>
      <c r="V35" s="46"/>
      <c r="W35" s="46"/>
      <c r="X35" s="45"/>
    </row>
    <row r="36" spans="1:24" ht="16.5" customHeight="1">
      <c r="A36" s="49">
        <f t="shared" si="7"/>
        <v>25</v>
      </c>
      <c r="B36" s="23">
        <f>IF(A36&gt;$K$9,"",'T1'!C32)</f>
        <v>0</v>
      </c>
      <c r="C36" s="51">
        <f t="shared" si="8"/>
        <v>0</v>
      </c>
      <c r="D36" s="51">
        <f t="shared" si="0"/>
        <v>0</v>
      </c>
      <c r="E36" s="51" t="str">
        <f t="shared" si="1"/>
        <v/>
      </c>
      <c r="F36" s="51" t="str">
        <f t="shared" si="2"/>
        <v/>
      </c>
      <c r="G36" s="51">
        <f t="shared" si="3"/>
        <v>0</v>
      </c>
      <c r="H36" s="51" t="str">
        <f t="shared" si="4"/>
        <v>NAR</v>
      </c>
      <c r="I36" s="51">
        <f t="shared" si="5"/>
        <v>0</v>
      </c>
      <c r="J36" s="51">
        <f t="shared" si="6"/>
        <v>0</v>
      </c>
      <c r="K36" s="98"/>
      <c r="L36" s="84" t="str">
        <f t="shared" si="9"/>
        <v>NAR</v>
      </c>
      <c r="M36" s="52"/>
      <c r="R36" s="29"/>
      <c r="S36" s="46"/>
      <c r="T36" s="45"/>
      <c r="U36" s="46"/>
      <c r="V36" s="46"/>
      <c r="W36" s="46"/>
      <c r="X36" s="45"/>
    </row>
    <row r="37" spans="1:24" ht="16.5" customHeight="1">
      <c r="A37" s="49">
        <f t="shared" si="7"/>
        <v>26</v>
      </c>
      <c r="B37" s="23">
        <f>IF(A37&gt;$K$9,"",'T1'!C33)</f>
        <v>0</v>
      </c>
      <c r="C37" s="51">
        <f t="shared" si="8"/>
        <v>0</v>
      </c>
      <c r="D37" s="51">
        <f t="shared" si="0"/>
        <v>0</v>
      </c>
      <c r="E37" s="51" t="str">
        <f t="shared" si="1"/>
        <v/>
      </c>
      <c r="F37" s="51" t="str">
        <f t="shared" si="2"/>
        <v/>
      </c>
      <c r="G37" s="51">
        <f t="shared" si="3"/>
        <v>0</v>
      </c>
      <c r="H37" s="51" t="str">
        <f t="shared" si="4"/>
        <v>NAR</v>
      </c>
      <c r="I37" s="51">
        <f t="shared" si="5"/>
        <v>0</v>
      </c>
      <c r="J37" s="51">
        <f t="shared" si="6"/>
        <v>0</v>
      </c>
      <c r="K37" s="98"/>
      <c r="L37" s="84" t="str">
        <f t="shared" si="9"/>
        <v>NAR</v>
      </c>
      <c r="M37" s="52"/>
      <c r="R37" s="29"/>
      <c r="S37" s="46"/>
      <c r="T37" s="45"/>
      <c r="U37" s="46"/>
      <c r="V37" s="46"/>
      <c r="W37" s="46"/>
      <c r="X37" s="45"/>
    </row>
    <row r="38" spans="1:24" ht="16.5" customHeight="1">
      <c r="A38" s="49">
        <f t="shared" si="7"/>
        <v>27</v>
      </c>
      <c r="B38" s="23">
        <f>IF(A38&gt;$K$9,"",'T1'!C34)</f>
        <v>0</v>
      </c>
      <c r="C38" s="51">
        <f t="shared" si="8"/>
        <v>0</v>
      </c>
      <c r="D38" s="51">
        <f t="shared" si="0"/>
        <v>0</v>
      </c>
      <c r="E38" s="51" t="str">
        <f t="shared" si="1"/>
        <v/>
      </c>
      <c r="F38" s="51" t="str">
        <f t="shared" si="2"/>
        <v/>
      </c>
      <c r="G38" s="51">
        <f t="shared" si="3"/>
        <v>0</v>
      </c>
      <c r="H38" s="51" t="str">
        <f t="shared" si="4"/>
        <v>NAR</v>
      </c>
      <c r="I38" s="51">
        <f t="shared" si="5"/>
        <v>0</v>
      </c>
      <c r="J38" s="51">
        <f t="shared" si="6"/>
        <v>0</v>
      </c>
      <c r="K38" s="98"/>
      <c r="L38" s="84" t="str">
        <f t="shared" si="9"/>
        <v>NAR</v>
      </c>
      <c r="M38" s="52"/>
      <c r="R38" s="29"/>
      <c r="S38" s="46"/>
      <c r="T38" s="45"/>
      <c r="U38" s="46"/>
      <c r="V38" s="46"/>
      <c r="W38" s="46"/>
      <c r="X38" s="45"/>
    </row>
    <row r="39" spans="1:24" ht="16.5" customHeight="1">
      <c r="A39" s="49">
        <f t="shared" si="7"/>
        <v>28</v>
      </c>
      <c r="B39" s="23">
        <f>IF(A39&gt;$K$9,"",'T1'!C35)</f>
        <v>0</v>
      </c>
      <c r="C39" s="51">
        <f t="shared" si="8"/>
        <v>0</v>
      </c>
      <c r="D39" s="51">
        <f t="shared" si="0"/>
        <v>0</v>
      </c>
      <c r="E39" s="51" t="str">
        <f t="shared" si="1"/>
        <v/>
      </c>
      <c r="F39" s="51" t="str">
        <f t="shared" si="2"/>
        <v/>
      </c>
      <c r="G39" s="51">
        <f t="shared" si="3"/>
        <v>0</v>
      </c>
      <c r="H39" s="51" t="str">
        <f t="shared" si="4"/>
        <v>NAR</v>
      </c>
      <c r="I39" s="51">
        <f t="shared" si="5"/>
        <v>0</v>
      </c>
      <c r="J39" s="51">
        <f t="shared" si="6"/>
        <v>0</v>
      </c>
      <c r="K39" s="98"/>
      <c r="L39" s="84" t="str">
        <f t="shared" si="9"/>
        <v>NAR</v>
      </c>
      <c r="M39" s="52"/>
      <c r="R39" s="29"/>
      <c r="S39" s="46"/>
      <c r="T39" s="45"/>
      <c r="U39" s="46"/>
      <c r="V39" s="46"/>
      <c r="W39" s="46"/>
      <c r="X39" s="45"/>
    </row>
    <row r="40" spans="1:24" ht="16.5" customHeight="1">
      <c r="A40" s="49">
        <f t="shared" si="7"/>
        <v>29</v>
      </c>
      <c r="B40" s="23">
        <f>IF(A40&gt;$K$9,"",'T1'!C36)</f>
        <v>0</v>
      </c>
      <c r="C40" s="51">
        <f t="shared" si="8"/>
        <v>0</v>
      </c>
      <c r="D40" s="51">
        <f t="shared" si="0"/>
        <v>0</v>
      </c>
      <c r="E40" s="51" t="str">
        <f t="shared" si="1"/>
        <v/>
      </c>
      <c r="F40" s="51" t="str">
        <f t="shared" si="2"/>
        <v/>
      </c>
      <c r="G40" s="51">
        <f t="shared" si="3"/>
        <v>0</v>
      </c>
      <c r="H40" s="51" t="str">
        <f t="shared" si="4"/>
        <v>NAR</v>
      </c>
      <c r="I40" s="51">
        <f t="shared" si="5"/>
        <v>0</v>
      </c>
      <c r="J40" s="51">
        <f t="shared" si="6"/>
        <v>0</v>
      </c>
      <c r="K40" s="98"/>
      <c r="L40" s="84" t="str">
        <f t="shared" si="9"/>
        <v>NAR</v>
      </c>
      <c r="M40" s="52"/>
      <c r="R40" s="29"/>
      <c r="S40" s="46"/>
      <c r="T40" s="45"/>
      <c r="U40" s="46"/>
      <c r="V40" s="46"/>
      <c r="W40" s="46"/>
      <c r="X40" s="45"/>
    </row>
    <row r="41" spans="1:24" ht="16.5" customHeight="1">
      <c r="A41" s="49">
        <f t="shared" si="7"/>
        <v>30</v>
      </c>
      <c r="B41" s="23">
        <f>IF(A41&gt;$K$9,"",'T1'!C37)</f>
        <v>0</v>
      </c>
      <c r="C41" s="51">
        <f t="shared" si="8"/>
        <v>0</v>
      </c>
      <c r="D41" s="51">
        <f t="shared" si="0"/>
        <v>0</v>
      </c>
      <c r="E41" s="51" t="str">
        <f t="shared" si="1"/>
        <v/>
      </c>
      <c r="F41" s="51" t="str">
        <f t="shared" si="2"/>
        <v/>
      </c>
      <c r="G41" s="51">
        <f t="shared" si="3"/>
        <v>0</v>
      </c>
      <c r="H41" s="51" t="str">
        <f t="shared" si="4"/>
        <v>NAR</v>
      </c>
      <c r="I41" s="51">
        <f t="shared" si="5"/>
        <v>0</v>
      </c>
      <c r="J41" s="51">
        <f t="shared" si="6"/>
        <v>0</v>
      </c>
      <c r="K41" s="98"/>
      <c r="L41" s="84" t="str">
        <f t="shared" si="9"/>
        <v>NAR</v>
      </c>
      <c r="M41" s="52"/>
      <c r="N41" s="54"/>
      <c r="R41" s="29"/>
      <c r="S41" s="46"/>
      <c r="T41" s="45"/>
      <c r="U41" s="46"/>
      <c r="V41" s="46"/>
      <c r="W41" s="46"/>
      <c r="X41" s="45"/>
    </row>
    <row r="42" spans="1:24" ht="16.5" customHeight="1">
      <c r="A42" s="49">
        <f t="shared" si="7"/>
        <v>31</v>
      </c>
      <c r="B42" s="23">
        <f>IF(A42&gt;$K$9,"",'T1'!C38)</f>
        <v>0</v>
      </c>
      <c r="C42" s="51">
        <f t="shared" si="8"/>
        <v>0</v>
      </c>
      <c r="D42" s="51">
        <f t="shared" si="0"/>
        <v>0</v>
      </c>
      <c r="E42" s="51" t="str">
        <f t="shared" si="1"/>
        <v/>
      </c>
      <c r="F42" s="51" t="str">
        <f t="shared" si="2"/>
        <v/>
      </c>
      <c r="G42" s="51">
        <f t="shared" si="3"/>
        <v>0</v>
      </c>
      <c r="H42" s="51" t="str">
        <f t="shared" si="4"/>
        <v>NAR</v>
      </c>
      <c r="I42" s="51">
        <f t="shared" si="5"/>
        <v>0</v>
      </c>
      <c r="J42" s="51">
        <f t="shared" si="6"/>
        <v>0</v>
      </c>
      <c r="K42" s="98"/>
      <c r="L42" s="84" t="str">
        <f t="shared" si="9"/>
        <v>NAR</v>
      </c>
      <c r="M42" s="52"/>
      <c r="R42" s="29"/>
      <c r="S42" s="46"/>
      <c r="T42" s="45"/>
      <c r="U42" s="46"/>
      <c r="V42" s="46"/>
      <c r="W42" s="46"/>
      <c r="X42" s="45"/>
    </row>
    <row r="43" spans="1:24" ht="16.5" customHeight="1">
      <c r="A43" s="49">
        <f t="shared" si="7"/>
        <v>32</v>
      </c>
      <c r="B43" s="23">
        <f>IF(A43&gt;$K$9,"",'T1'!C39)</f>
        <v>0</v>
      </c>
      <c r="C43" s="51">
        <f t="shared" si="8"/>
        <v>0</v>
      </c>
      <c r="D43" s="51">
        <f t="shared" si="0"/>
        <v>0</v>
      </c>
      <c r="E43" s="51" t="str">
        <f t="shared" si="1"/>
        <v/>
      </c>
      <c r="F43" s="51" t="str">
        <f t="shared" si="2"/>
        <v/>
      </c>
      <c r="G43" s="51">
        <f t="shared" si="3"/>
        <v>0</v>
      </c>
      <c r="H43" s="51" t="str">
        <f t="shared" si="4"/>
        <v>NAR</v>
      </c>
      <c r="I43" s="51">
        <f t="shared" si="5"/>
        <v>0</v>
      </c>
      <c r="J43" s="51">
        <f t="shared" si="6"/>
        <v>0</v>
      </c>
      <c r="K43" s="98"/>
      <c r="L43" s="84" t="str">
        <f t="shared" si="9"/>
        <v>NAR</v>
      </c>
      <c r="M43" s="52"/>
      <c r="R43" s="29"/>
      <c r="S43" s="46"/>
      <c r="T43" s="45"/>
      <c r="U43" s="46"/>
      <c r="V43" s="46"/>
      <c r="W43" s="46"/>
      <c r="X43" s="45"/>
    </row>
    <row r="44" spans="1:24" ht="16.5" customHeight="1">
      <c r="A44" s="49">
        <f t="shared" si="7"/>
        <v>33</v>
      </c>
      <c r="B44" s="23">
        <f>IF(A44&gt;$K$9,"",'T1'!C40)</f>
        <v>0</v>
      </c>
      <c r="C44" s="51">
        <f t="shared" si="8"/>
        <v>0</v>
      </c>
      <c r="D44" s="51">
        <f t="shared" si="0"/>
        <v>0</v>
      </c>
      <c r="E44" s="51" t="str">
        <f t="shared" si="1"/>
        <v/>
      </c>
      <c r="F44" s="51" t="str">
        <f t="shared" si="2"/>
        <v/>
      </c>
      <c r="G44" s="51">
        <f t="shared" si="3"/>
        <v>0</v>
      </c>
      <c r="H44" s="51" t="str">
        <f t="shared" si="4"/>
        <v>NAR</v>
      </c>
      <c r="I44" s="51">
        <f t="shared" si="5"/>
        <v>0</v>
      </c>
      <c r="J44" s="51">
        <f t="shared" si="6"/>
        <v>0</v>
      </c>
      <c r="K44" s="98"/>
      <c r="L44" s="84" t="str">
        <f t="shared" si="9"/>
        <v>NAR</v>
      </c>
      <c r="M44" s="52"/>
      <c r="R44" s="29"/>
      <c r="S44" s="46"/>
      <c r="T44" s="45"/>
      <c r="U44" s="46"/>
      <c r="V44" s="46"/>
      <c r="W44" s="46"/>
      <c r="X44" s="45"/>
    </row>
    <row r="45" spans="1:24" ht="16.5" customHeight="1">
      <c r="A45" s="49">
        <f t="shared" si="7"/>
        <v>34</v>
      </c>
      <c r="B45" s="23">
        <f>IF(A45&gt;$K$9,"",'T1'!C41)</f>
        <v>0</v>
      </c>
      <c r="C45" s="51">
        <f t="shared" si="8"/>
        <v>0</v>
      </c>
      <c r="D45" s="51">
        <f t="shared" si="0"/>
        <v>0</v>
      </c>
      <c r="E45" s="51" t="str">
        <f t="shared" si="1"/>
        <v/>
      </c>
      <c r="F45" s="51" t="str">
        <f t="shared" si="2"/>
        <v/>
      </c>
      <c r="G45" s="51">
        <f t="shared" si="3"/>
        <v>0</v>
      </c>
      <c r="H45" s="51" t="str">
        <f t="shared" si="4"/>
        <v>NAR</v>
      </c>
      <c r="I45" s="51">
        <f t="shared" si="5"/>
        <v>0</v>
      </c>
      <c r="J45" s="51">
        <f t="shared" si="6"/>
        <v>0</v>
      </c>
      <c r="K45" s="98"/>
      <c r="L45" s="84" t="str">
        <f t="shared" si="9"/>
        <v>NAR</v>
      </c>
      <c r="M45" s="52"/>
      <c r="R45" s="29"/>
      <c r="S45" s="46"/>
      <c r="T45" s="45"/>
      <c r="U45" s="46"/>
      <c r="V45" s="46"/>
      <c r="W45" s="46"/>
      <c r="X45" s="45"/>
    </row>
    <row r="46" spans="1:24" ht="16.5" customHeight="1">
      <c r="A46" s="49">
        <f t="shared" si="7"/>
        <v>35</v>
      </c>
      <c r="B46" s="23">
        <f>IF(A46&gt;$K$9,"",'T1'!C42)</f>
        <v>0</v>
      </c>
      <c r="C46" s="51">
        <f t="shared" si="8"/>
        <v>0</v>
      </c>
      <c r="D46" s="51">
        <f t="shared" si="0"/>
        <v>0</v>
      </c>
      <c r="E46" s="51" t="str">
        <f t="shared" si="1"/>
        <v/>
      </c>
      <c r="F46" s="51" t="str">
        <f t="shared" si="2"/>
        <v/>
      </c>
      <c r="G46" s="51">
        <f t="shared" si="3"/>
        <v>0</v>
      </c>
      <c r="H46" s="51" t="str">
        <f t="shared" si="4"/>
        <v>NAR</v>
      </c>
      <c r="I46" s="51">
        <f t="shared" si="5"/>
        <v>0</v>
      </c>
      <c r="J46" s="51">
        <f t="shared" si="6"/>
        <v>0</v>
      </c>
      <c r="K46" s="98"/>
      <c r="L46" s="84" t="str">
        <f t="shared" si="9"/>
        <v>NAR</v>
      </c>
      <c r="M46" s="52"/>
      <c r="R46" s="29"/>
      <c r="S46" s="46"/>
      <c r="T46" s="45"/>
      <c r="U46" s="46"/>
      <c r="V46" s="46"/>
      <c r="W46" s="46"/>
      <c r="X46" s="45"/>
    </row>
    <row r="47" spans="1:24" ht="16.5" customHeight="1" thickBot="1">
      <c r="A47" s="49" t="str">
        <f t="shared" si="7"/>
        <v xml:space="preserve"> </v>
      </c>
      <c r="B47" s="23" t="str">
        <f>IF(A47&gt;$K$9,"",'T1'!C43)</f>
        <v/>
      </c>
      <c r="C47" s="51" t="str">
        <f t="shared" si="8"/>
        <v xml:space="preserve"> </v>
      </c>
      <c r="D47" s="51" t="str">
        <f t="shared" si="0"/>
        <v xml:space="preserve"> </v>
      </c>
      <c r="E47" s="51" t="str">
        <f t="shared" si="1"/>
        <v xml:space="preserve"> </v>
      </c>
      <c r="F47" s="51" t="str">
        <f t="shared" si="2"/>
        <v xml:space="preserve"> </v>
      </c>
      <c r="G47" s="51" t="str">
        <f t="shared" si="3"/>
        <v xml:space="preserve"> </v>
      </c>
      <c r="H47" s="51"/>
      <c r="I47" s="51" t="str">
        <f t="shared" ref="I47:I56" si="10">IF($A47&gt;$K$9," ",IF($K$1="PRIMER",VLOOKUP($A47,TRI_1,$R$12),IF($K$1="SEGUNDO",VLOOKUP($A47,TRI_2,$R$12),IF($K$1="TERCER",VLOOKUP($A47,TRI_3,$R$12)))))</f>
        <v xml:space="preserve"> </v>
      </c>
      <c r="J47" s="51" t="str">
        <f t="shared" ref="J47:J56" si="11">IF($A47&gt;$K$9," ",IF($K$1="PRIMER",VLOOKUP($A47,TRI_1,$S$12),IF($K$1="SEGUNDO",VLOOKUP($A47,TRI_2,$S$12),IF($K$1="TERCER",VLOOKUP($A47,TRI_3,$T$12)))))</f>
        <v xml:space="preserve"> </v>
      </c>
      <c r="K47" s="98"/>
      <c r="L47" s="84" t="str">
        <f t="shared" si="9"/>
        <v xml:space="preserve"> </v>
      </c>
      <c r="M47" s="52"/>
      <c r="R47" s="29"/>
      <c r="S47" s="46"/>
      <c r="T47" s="45"/>
      <c r="U47" s="46"/>
      <c r="V47" s="46"/>
      <c r="W47" s="46"/>
      <c r="X47" s="45"/>
    </row>
    <row r="48" spans="1:24" ht="16.5" hidden="1" customHeight="1">
      <c r="A48" s="49" t="str">
        <f t="shared" si="7"/>
        <v xml:space="preserve"> </v>
      </c>
      <c r="B48" s="23" t="str">
        <f>IF(A48&gt;$K$9,"",'T1'!C44)</f>
        <v/>
      </c>
      <c r="C48" s="51" t="str">
        <f t="shared" si="8"/>
        <v xml:space="preserve"> </v>
      </c>
      <c r="D48" s="51" t="str">
        <f t="shared" si="0"/>
        <v xml:space="preserve"> </v>
      </c>
      <c r="E48" s="51" t="str">
        <f t="shared" si="1"/>
        <v xml:space="preserve"> </v>
      </c>
      <c r="F48" s="51" t="str">
        <f t="shared" si="2"/>
        <v xml:space="preserve"> </v>
      </c>
      <c r="G48" s="51" t="str">
        <f t="shared" si="3"/>
        <v xml:space="preserve"> </v>
      </c>
      <c r="H48" s="51"/>
      <c r="I48" s="51" t="str">
        <f t="shared" si="10"/>
        <v xml:space="preserve"> </v>
      </c>
      <c r="J48" s="51" t="str">
        <f t="shared" si="11"/>
        <v xml:space="preserve"> </v>
      </c>
      <c r="K48" s="98"/>
      <c r="L48" s="84" t="str">
        <f t="shared" si="9"/>
        <v xml:space="preserve"> </v>
      </c>
      <c r="M48" s="52"/>
      <c r="R48" s="29"/>
      <c r="S48" s="46"/>
      <c r="T48" s="45"/>
      <c r="U48" s="46"/>
      <c r="V48" s="46"/>
      <c r="W48" s="46"/>
      <c r="X48" s="45"/>
    </row>
    <row r="49" spans="1:24" ht="16.5" hidden="1" customHeight="1">
      <c r="A49" s="49" t="str">
        <f t="shared" si="7"/>
        <v xml:space="preserve"> </v>
      </c>
      <c r="B49" s="118" t="s">
        <v>115</v>
      </c>
      <c r="C49" s="115" t="str">
        <f t="shared" si="8"/>
        <v xml:space="preserve"> </v>
      </c>
      <c r="D49" s="115" t="str">
        <f t="shared" si="0"/>
        <v xml:space="preserve"> </v>
      </c>
      <c r="E49" s="115" t="str">
        <f t="shared" si="1"/>
        <v xml:space="preserve"> </v>
      </c>
      <c r="F49" s="115" t="str">
        <f t="shared" si="2"/>
        <v xml:space="preserve"> </v>
      </c>
      <c r="G49" s="115" t="str">
        <f t="shared" si="3"/>
        <v xml:space="preserve"> </v>
      </c>
      <c r="H49" s="119"/>
      <c r="I49" s="115" t="str">
        <f t="shared" si="10"/>
        <v xml:space="preserve"> </v>
      </c>
      <c r="J49" s="245"/>
      <c r="K49" s="245"/>
      <c r="L49" s="84" t="str">
        <f t="shared" si="9"/>
        <v xml:space="preserve"> </v>
      </c>
      <c r="M49" s="52"/>
      <c r="R49" s="29"/>
      <c r="S49" s="46"/>
      <c r="T49" s="45"/>
      <c r="U49" s="46"/>
      <c r="V49" s="46"/>
      <c r="W49" s="46"/>
      <c r="X49" s="45"/>
    </row>
    <row r="50" spans="1:24" ht="16.5" hidden="1" customHeight="1">
      <c r="A50" s="49" t="str">
        <f t="shared" si="7"/>
        <v xml:space="preserve"> </v>
      </c>
      <c r="B50" s="118" t="s">
        <v>59</v>
      </c>
      <c r="C50" s="115" t="str">
        <f t="shared" si="8"/>
        <v xml:space="preserve"> </v>
      </c>
      <c r="D50" s="115" t="str">
        <f t="shared" si="0"/>
        <v xml:space="preserve"> </v>
      </c>
      <c r="E50" s="115" t="str">
        <f t="shared" si="1"/>
        <v xml:space="preserve"> </v>
      </c>
      <c r="F50" s="115" t="str">
        <f t="shared" si="2"/>
        <v xml:space="preserve"> </v>
      </c>
      <c r="G50" s="115" t="str">
        <f t="shared" si="3"/>
        <v xml:space="preserve"> </v>
      </c>
      <c r="H50" s="119"/>
      <c r="I50" s="115" t="str">
        <f t="shared" si="10"/>
        <v xml:space="preserve"> </v>
      </c>
      <c r="J50" s="245"/>
      <c r="K50" s="245"/>
      <c r="L50" s="84" t="str">
        <f t="shared" si="9"/>
        <v xml:space="preserve"> </v>
      </c>
      <c r="M50" s="52"/>
      <c r="R50" s="29"/>
      <c r="S50" s="46"/>
      <c r="T50" s="45"/>
      <c r="U50" s="46"/>
      <c r="V50" s="46"/>
      <c r="W50" s="46"/>
      <c r="X50" s="45"/>
    </row>
    <row r="51" spans="1:24" ht="16.5" hidden="1" customHeight="1">
      <c r="A51" s="49" t="str">
        <f t="shared" si="7"/>
        <v xml:space="preserve"> </v>
      </c>
      <c r="B51" s="116" t="str">
        <f>IF(A51&gt;$K$9,"",'T1'!C47)</f>
        <v/>
      </c>
      <c r="C51" s="115" t="str">
        <f t="shared" si="8"/>
        <v xml:space="preserve"> </v>
      </c>
      <c r="D51" s="245"/>
      <c r="E51" s="245"/>
      <c r="F51" s="245"/>
      <c r="G51" s="245"/>
      <c r="H51" s="119"/>
      <c r="I51" s="115" t="str">
        <f t="shared" si="10"/>
        <v xml:space="preserve"> </v>
      </c>
      <c r="J51" s="115" t="str">
        <f t="shared" si="11"/>
        <v xml:space="preserve"> </v>
      </c>
      <c r="K51" s="117"/>
      <c r="L51" s="84" t="str">
        <f t="shared" si="9"/>
        <v xml:space="preserve"> </v>
      </c>
      <c r="M51" s="52"/>
      <c r="R51" s="29"/>
      <c r="S51" s="46"/>
      <c r="T51" s="45"/>
      <c r="U51" s="46"/>
      <c r="V51" s="46"/>
      <c r="W51" s="46"/>
      <c r="X51" s="45"/>
    </row>
    <row r="52" spans="1:24" s="29" customFormat="1" ht="16.5" hidden="1" customHeight="1">
      <c r="A52" s="49" t="str">
        <f t="shared" si="7"/>
        <v xml:space="preserve"> </v>
      </c>
      <c r="B52" s="116" t="str">
        <f>IF(A52&gt;$K$9,"",'T1'!C48)</f>
        <v/>
      </c>
      <c r="C52" s="115" t="str">
        <f t="shared" si="8"/>
        <v xml:space="preserve"> </v>
      </c>
      <c r="D52" s="245"/>
      <c r="E52" s="245"/>
      <c r="F52" s="245"/>
      <c r="G52" s="245"/>
      <c r="H52" s="119"/>
      <c r="I52" s="115" t="str">
        <f t="shared" si="10"/>
        <v xml:space="preserve"> </v>
      </c>
      <c r="J52" s="115" t="str">
        <f t="shared" si="11"/>
        <v xml:space="preserve"> </v>
      </c>
      <c r="K52" s="117"/>
      <c r="L52" s="84" t="str">
        <f t="shared" si="9"/>
        <v xml:space="preserve"> </v>
      </c>
      <c r="M52" s="33"/>
      <c r="S52" s="46"/>
      <c r="T52" s="45"/>
      <c r="U52" s="46"/>
      <c r="V52" s="46"/>
      <c r="W52" s="46"/>
      <c r="X52" s="45"/>
    </row>
    <row r="53" spans="1:24" s="29" customFormat="1" ht="16.5" hidden="1" customHeight="1">
      <c r="A53" s="49" t="str">
        <f t="shared" si="7"/>
        <v xml:space="preserve"> </v>
      </c>
      <c r="B53" s="23" t="str">
        <f>IF(A53&gt;$K$9,"",'T1'!C49)</f>
        <v/>
      </c>
      <c r="C53" s="51" t="str">
        <f t="shared" si="8"/>
        <v xml:space="preserve"> </v>
      </c>
      <c r="D53" s="51" t="str">
        <f t="shared" si="0"/>
        <v xml:space="preserve"> </v>
      </c>
      <c r="E53" s="51" t="str">
        <f t="shared" si="1"/>
        <v xml:space="preserve"> </v>
      </c>
      <c r="F53" s="51" t="str">
        <f t="shared" si="2"/>
        <v xml:space="preserve"> </v>
      </c>
      <c r="G53" s="51" t="str">
        <f t="shared" si="3"/>
        <v xml:space="preserve"> </v>
      </c>
      <c r="H53" s="51"/>
      <c r="I53" s="51" t="str">
        <f t="shared" si="10"/>
        <v xml:space="preserve"> </v>
      </c>
      <c r="J53" s="51" t="str">
        <f t="shared" si="11"/>
        <v xml:space="preserve"> </v>
      </c>
      <c r="K53" s="98"/>
      <c r="L53" s="84" t="str">
        <f t="shared" si="9"/>
        <v xml:space="preserve"> </v>
      </c>
      <c r="M53" s="33"/>
      <c r="S53" s="46"/>
      <c r="T53" s="45"/>
      <c r="U53" s="46"/>
      <c r="V53" s="46"/>
      <c r="W53" s="46"/>
      <c r="X53" s="45"/>
    </row>
    <row r="54" spans="1:24" s="29" customFormat="1" ht="16.5" hidden="1" customHeight="1">
      <c r="A54" s="49" t="str">
        <f t="shared" si="7"/>
        <v xml:space="preserve"> </v>
      </c>
      <c r="B54" s="23" t="str">
        <f>IF(A54&gt;$K$9,"",'T1'!C50)</f>
        <v/>
      </c>
      <c r="C54" s="51" t="str">
        <f t="shared" si="8"/>
        <v xml:space="preserve"> </v>
      </c>
      <c r="D54" s="51" t="str">
        <f t="shared" si="0"/>
        <v xml:space="preserve"> </v>
      </c>
      <c r="E54" s="51" t="str">
        <f t="shared" si="1"/>
        <v xml:space="preserve"> </v>
      </c>
      <c r="F54" s="51" t="str">
        <f t="shared" si="2"/>
        <v xml:space="preserve"> </v>
      </c>
      <c r="G54" s="51" t="str">
        <f t="shared" si="3"/>
        <v xml:space="preserve"> </v>
      </c>
      <c r="H54" s="51"/>
      <c r="I54" s="51" t="str">
        <f t="shared" si="10"/>
        <v xml:space="preserve"> </v>
      </c>
      <c r="J54" s="51" t="str">
        <f t="shared" si="11"/>
        <v xml:space="preserve"> </v>
      </c>
      <c r="K54" s="98"/>
      <c r="L54" s="84" t="str">
        <f t="shared" si="9"/>
        <v xml:space="preserve"> </v>
      </c>
      <c r="M54" s="33"/>
      <c r="S54" s="46"/>
      <c r="T54" s="45"/>
      <c r="U54" s="46"/>
      <c r="V54" s="46"/>
      <c r="W54" s="46"/>
      <c r="X54" s="45"/>
    </row>
    <row r="55" spans="1:24" s="29" customFormat="1" ht="16.5" hidden="1" customHeight="1">
      <c r="A55" s="49" t="str">
        <f t="shared" si="7"/>
        <v xml:space="preserve"> </v>
      </c>
      <c r="B55" s="23" t="str">
        <f>IF(A55&gt;$K$9,"",'T1'!C51)</f>
        <v/>
      </c>
      <c r="C55" s="51" t="str">
        <f t="shared" si="8"/>
        <v xml:space="preserve"> </v>
      </c>
      <c r="D55" s="51" t="str">
        <f t="shared" si="0"/>
        <v xml:space="preserve"> </v>
      </c>
      <c r="E55" s="51" t="str">
        <f t="shared" si="1"/>
        <v xml:space="preserve"> </v>
      </c>
      <c r="F55" s="51" t="str">
        <f t="shared" si="2"/>
        <v xml:space="preserve"> </v>
      </c>
      <c r="G55" s="51" t="str">
        <f t="shared" si="3"/>
        <v xml:space="preserve"> </v>
      </c>
      <c r="H55" s="51"/>
      <c r="I55" s="51" t="str">
        <f t="shared" si="10"/>
        <v xml:space="preserve"> </v>
      </c>
      <c r="J55" s="51" t="str">
        <f t="shared" si="11"/>
        <v xml:space="preserve"> </v>
      </c>
      <c r="K55" s="98"/>
      <c r="L55" s="84" t="str">
        <f t="shared" si="9"/>
        <v xml:space="preserve"> </v>
      </c>
      <c r="M55" s="33"/>
      <c r="S55" s="46"/>
      <c r="T55" s="45"/>
      <c r="U55" s="46"/>
      <c r="V55" s="46"/>
      <c r="W55" s="46"/>
      <c r="X55" s="45"/>
    </row>
    <row r="56" spans="1:24" s="29" customFormat="1" ht="16.5" hidden="1" customHeight="1">
      <c r="A56" s="49" t="str">
        <f t="shared" si="7"/>
        <v xml:space="preserve"> </v>
      </c>
      <c r="B56" s="23" t="str">
        <f>IF(A56&gt;$K$9,"",'T1'!C52)</f>
        <v/>
      </c>
      <c r="C56" s="51" t="str">
        <f t="shared" si="8"/>
        <v xml:space="preserve"> </v>
      </c>
      <c r="D56" s="51" t="str">
        <f t="shared" si="0"/>
        <v xml:space="preserve"> </v>
      </c>
      <c r="E56" s="51" t="str">
        <f t="shared" si="1"/>
        <v xml:space="preserve"> </v>
      </c>
      <c r="F56" s="51" t="str">
        <f t="shared" si="2"/>
        <v xml:space="preserve"> </v>
      </c>
      <c r="G56" s="51" t="str">
        <f t="shared" si="3"/>
        <v xml:space="preserve"> </v>
      </c>
      <c r="H56" s="51"/>
      <c r="I56" s="51" t="str">
        <f t="shared" si="10"/>
        <v xml:space="preserve"> </v>
      </c>
      <c r="J56" s="51" t="str">
        <f t="shared" si="11"/>
        <v xml:space="preserve"> </v>
      </c>
      <c r="K56" s="98"/>
      <c r="L56" s="84" t="str">
        <f t="shared" si="9"/>
        <v xml:space="preserve"> </v>
      </c>
      <c r="M56" s="33"/>
      <c r="S56" s="46"/>
      <c r="T56" s="45"/>
      <c r="U56" s="46"/>
      <c r="V56" s="46"/>
      <c r="W56" s="46"/>
      <c r="X56" s="45"/>
    </row>
    <row r="57" spans="1:24" s="29" customFormat="1" ht="14.25" hidden="1" customHeight="1">
      <c r="A57" s="49"/>
      <c r="B57" s="53"/>
      <c r="C57" s="51"/>
      <c r="D57" s="51"/>
      <c r="E57" s="51"/>
      <c r="F57" s="51"/>
      <c r="G57" s="51"/>
      <c r="H57" s="51"/>
      <c r="I57" s="51"/>
      <c r="J57" s="51"/>
      <c r="K57" s="50"/>
      <c r="L57" s="33"/>
      <c r="M57" s="33"/>
      <c r="S57" s="46"/>
      <c r="T57" s="45"/>
      <c r="U57" s="46"/>
      <c r="V57" s="46"/>
      <c r="W57" s="46"/>
      <c r="X57" s="45"/>
    </row>
    <row r="58" spans="1:24" s="29" customFormat="1" ht="14.25" hidden="1" customHeight="1">
      <c r="A58" s="49"/>
      <c r="L58" s="33"/>
      <c r="M58" s="33"/>
      <c r="S58" s="46"/>
      <c r="T58" s="45"/>
      <c r="U58" s="46"/>
      <c r="V58" s="46"/>
      <c r="W58" s="46"/>
      <c r="X58" s="45"/>
    </row>
    <row r="59" spans="1:24" s="29" customFormat="1" ht="14.25" hidden="1" customHeight="1">
      <c r="A59" s="49"/>
      <c r="L59" s="33"/>
      <c r="M59" s="33"/>
      <c r="S59" s="46"/>
      <c r="T59" s="45"/>
      <c r="U59" s="46"/>
      <c r="V59" s="46"/>
      <c r="W59" s="46"/>
      <c r="X59" s="45"/>
    </row>
    <row r="60" spans="1:24" s="29" customFormat="1" ht="15.75" hidden="1">
      <c r="A60" s="49"/>
      <c r="B60" s="47"/>
      <c r="C60" s="48"/>
      <c r="D60" s="48"/>
      <c r="E60" s="48"/>
      <c r="F60" s="48"/>
      <c r="G60" s="48"/>
      <c r="H60" s="48"/>
      <c r="I60" s="48"/>
      <c r="J60" s="280"/>
      <c r="K60" s="280"/>
      <c r="L60" s="33"/>
      <c r="M60" s="33"/>
      <c r="S60" s="46"/>
      <c r="T60" s="45"/>
      <c r="U60" s="46"/>
      <c r="V60" s="46"/>
      <c r="W60" s="46"/>
      <c r="X60" s="45"/>
    </row>
    <row r="61" spans="1:24" s="29" customFormat="1" ht="15.75" hidden="1">
      <c r="A61" s="49"/>
      <c r="B61" s="47" t="s">
        <v>60</v>
      </c>
      <c r="C61" s="48"/>
      <c r="D61" s="48"/>
      <c r="E61" s="48"/>
      <c r="F61" s="48"/>
      <c r="G61" s="48"/>
      <c r="H61" s="48"/>
      <c r="I61" s="48"/>
      <c r="J61" s="280" t="s">
        <v>59</v>
      </c>
      <c r="K61" s="280"/>
      <c r="L61" s="33"/>
      <c r="M61" s="33"/>
      <c r="S61" s="46"/>
      <c r="T61" s="45"/>
      <c r="U61" s="46"/>
      <c r="V61" s="46"/>
      <c r="W61" s="46"/>
      <c r="X61" s="45"/>
    </row>
    <row r="62" spans="1:24" s="29" customFormat="1" ht="15.75" hidden="1">
      <c r="A62" s="34"/>
      <c r="B62" s="31"/>
      <c r="C62" s="44"/>
      <c r="D62" s="32"/>
      <c r="E62" s="32"/>
      <c r="F62" s="32"/>
      <c r="G62" s="32"/>
      <c r="H62" s="32"/>
      <c r="I62" s="32"/>
      <c r="J62" s="32"/>
      <c r="K62" s="32"/>
    </row>
    <row r="63" spans="1:24" s="29" customFormat="1" ht="16.5" thickBot="1">
      <c r="A63" s="32"/>
      <c r="B63" s="276" t="s">
        <v>73</v>
      </c>
      <c r="C63" s="277"/>
      <c r="D63" s="277"/>
      <c r="E63" s="277"/>
      <c r="F63" s="277"/>
      <c r="G63" s="277"/>
      <c r="H63" s="277"/>
      <c r="I63" s="277"/>
      <c r="J63" s="277"/>
      <c r="K63" s="278"/>
    </row>
    <row r="64" spans="1:24" s="29" customFormat="1" ht="5.45" customHeight="1" thickBot="1">
      <c r="A64" s="34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3" s="42" customFormat="1" ht="10.15" customHeight="1">
      <c r="A65" s="43"/>
      <c r="B65" s="259" t="s">
        <v>72</v>
      </c>
      <c r="C65" s="261" t="s">
        <v>71</v>
      </c>
      <c r="D65" s="262"/>
      <c r="E65" s="271" t="s">
        <v>70</v>
      </c>
      <c r="F65" s="265" t="s">
        <v>69</v>
      </c>
      <c r="G65" s="266"/>
      <c r="H65" s="266"/>
      <c r="I65" s="266"/>
      <c r="J65" s="267"/>
      <c r="K65" s="273">
        <f>IF(ISERROR(TRUNC(AVERAGE(CALIF1),2))," ",TRUNC(AVERAGE(CALIF1),2))</f>
        <v>0.71</v>
      </c>
    </row>
    <row r="66" spans="1:13" s="42" customFormat="1" ht="12.75" customHeight="1">
      <c r="A66" s="43"/>
      <c r="B66" s="260"/>
      <c r="C66" s="263"/>
      <c r="D66" s="264"/>
      <c r="E66" s="272"/>
      <c r="F66" s="268"/>
      <c r="G66" s="269"/>
      <c r="H66" s="269"/>
      <c r="I66" s="269"/>
      <c r="J66" s="270"/>
      <c r="K66" s="274"/>
    </row>
    <row r="67" spans="1:13" s="29" customFormat="1" ht="15" customHeight="1">
      <c r="A67" s="34"/>
      <c r="B67" s="41" t="s">
        <v>68</v>
      </c>
      <c r="C67" s="246" t="s">
        <v>67</v>
      </c>
      <c r="D67" s="246"/>
      <c r="E67" s="77">
        <f>COUNTIF(ESCALA,"DAR")</f>
        <v>2</v>
      </c>
      <c r="F67" s="247">
        <f>IF(E67=0,"",E67/SUM($E$67:$E$70))</f>
        <v>5.7142857142857141E-2</v>
      </c>
      <c r="G67" s="248"/>
      <c r="H67" s="248"/>
      <c r="I67" s="248"/>
      <c r="J67" s="249"/>
      <c r="K67" s="274"/>
    </row>
    <row r="68" spans="1:13" s="29" customFormat="1" ht="15" customHeight="1">
      <c r="A68" s="34"/>
      <c r="B68" s="41" t="s">
        <v>66</v>
      </c>
      <c r="C68" s="246" t="s">
        <v>65</v>
      </c>
      <c r="D68" s="246"/>
      <c r="E68" s="77">
        <f>COUNTIF(ESCALA,"AAR")</f>
        <v>0</v>
      </c>
      <c r="F68" s="247" t="str">
        <f>IF(E68=0,"",E68/SUM($E$67:$E$70))</f>
        <v/>
      </c>
      <c r="G68" s="248"/>
      <c r="H68" s="248"/>
      <c r="I68" s="248"/>
      <c r="J68" s="249"/>
      <c r="K68" s="275"/>
    </row>
    <row r="69" spans="1:13" s="29" customFormat="1" ht="15" customHeight="1">
      <c r="A69" s="34"/>
      <c r="B69" s="40" t="s">
        <v>94</v>
      </c>
      <c r="C69" s="246" t="s">
        <v>64</v>
      </c>
      <c r="D69" s="246"/>
      <c r="E69" s="77">
        <f>COUNTIF(ESCALA,"PAR")</f>
        <v>1</v>
      </c>
      <c r="F69" s="247">
        <f>IF(E69=0,"",E69/SUM($E$67:$E$70))</f>
        <v>2.8571428571428571E-2</v>
      </c>
      <c r="G69" s="248"/>
      <c r="H69" s="248"/>
      <c r="I69" s="248"/>
      <c r="J69" s="249"/>
      <c r="K69" s="254" t="s">
        <v>63</v>
      </c>
    </row>
    <row r="70" spans="1:13" s="29" customFormat="1" ht="15" customHeight="1" thickBot="1">
      <c r="A70" s="34"/>
      <c r="B70" s="39" t="s">
        <v>62</v>
      </c>
      <c r="C70" s="250" t="s">
        <v>61</v>
      </c>
      <c r="D70" s="250"/>
      <c r="E70" s="78">
        <f>COUNTIF(ESCALA,"NAR")</f>
        <v>32</v>
      </c>
      <c r="F70" s="251">
        <f>IF(E70=0,"",E70/SUM($E$67:$E$70))</f>
        <v>0.91428571428571426</v>
      </c>
      <c r="G70" s="252"/>
      <c r="H70" s="252"/>
      <c r="I70" s="252"/>
      <c r="J70" s="253"/>
      <c r="K70" s="255"/>
    </row>
    <row r="71" spans="1:13" s="29" customFormat="1" ht="12.95" customHeight="1">
      <c r="A71" s="34"/>
      <c r="B71" s="38"/>
      <c r="C71" s="37"/>
      <c r="D71" s="37"/>
      <c r="E71" s="36"/>
      <c r="F71" s="35"/>
      <c r="G71" s="35"/>
      <c r="H71" s="35"/>
      <c r="I71" s="35"/>
      <c r="J71" s="35"/>
      <c r="K71" s="32"/>
    </row>
    <row r="72" spans="1:13" s="29" customFormat="1" ht="15.75">
      <c r="A72" s="34"/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3" s="29" customFormat="1" ht="15">
      <c r="A73" s="34"/>
      <c r="B73" s="160" t="s">
        <v>144</v>
      </c>
      <c r="C73" s="142"/>
      <c r="D73" s="142"/>
      <c r="E73" s="142"/>
      <c r="F73" s="142"/>
      <c r="G73" s="142"/>
      <c r="H73" s="142"/>
      <c r="I73" s="142"/>
      <c r="J73" s="244" t="s">
        <v>127</v>
      </c>
      <c r="K73" s="244"/>
    </row>
    <row r="74" spans="1:13" s="29" customFormat="1" ht="15.75">
      <c r="A74" s="32"/>
      <c r="B74" s="143" t="s">
        <v>60</v>
      </c>
      <c r="C74" s="142"/>
      <c r="D74" s="142"/>
      <c r="E74" s="142"/>
      <c r="F74" s="142"/>
      <c r="G74" s="142"/>
      <c r="H74" s="142"/>
      <c r="I74" s="142"/>
      <c r="J74" s="243" t="s">
        <v>128</v>
      </c>
      <c r="K74" s="243"/>
      <c r="L74" s="33"/>
      <c r="M74" s="33"/>
    </row>
    <row r="75" spans="1:13" s="29" customFormat="1" ht="15">
      <c r="A75" s="31"/>
      <c r="B75" s="142"/>
      <c r="C75" s="244" t="s">
        <v>116</v>
      </c>
      <c r="D75" s="244"/>
      <c r="E75" s="244"/>
      <c r="F75" s="244"/>
      <c r="G75" s="142"/>
      <c r="H75" s="142"/>
      <c r="I75" s="142"/>
      <c r="J75" s="144"/>
      <c r="K75" s="144"/>
    </row>
    <row r="76" spans="1:13" ht="15" customHeight="1">
      <c r="B76" s="145"/>
      <c r="C76" s="243" t="s">
        <v>117</v>
      </c>
      <c r="D76" s="243"/>
      <c r="E76" s="243"/>
      <c r="F76" s="243"/>
      <c r="G76" s="142"/>
      <c r="H76" s="142"/>
      <c r="I76" s="142"/>
      <c r="J76" s="144"/>
      <c r="K76" s="144"/>
    </row>
    <row r="77" spans="1:13" ht="15" customHeight="1">
      <c r="B77" s="146"/>
      <c r="C77" s="28"/>
      <c r="D77" s="28"/>
      <c r="E77" s="28"/>
      <c r="F77" s="28"/>
      <c r="G77" s="142"/>
      <c r="H77" s="142"/>
      <c r="I77" s="146"/>
      <c r="J77" s="147"/>
      <c r="K77" s="147"/>
    </row>
  </sheetData>
  <dataConsolidate link="1"/>
  <mergeCells count="40">
    <mergeCell ref="I10:I11"/>
    <mergeCell ref="J10:J11"/>
    <mergeCell ref="K10:K11"/>
    <mergeCell ref="A10:A11"/>
    <mergeCell ref="B10:B11"/>
    <mergeCell ref="C10:D10"/>
    <mergeCell ref="E10:E11"/>
    <mergeCell ref="F10:F11"/>
    <mergeCell ref="H10:H11"/>
    <mergeCell ref="C1:J1"/>
    <mergeCell ref="A2:K2"/>
    <mergeCell ref="A3:K3"/>
    <mergeCell ref="A4:K4"/>
    <mergeCell ref="J73:K73"/>
    <mergeCell ref="B65:B66"/>
    <mergeCell ref="C65:D66"/>
    <mergeCell ref="F65:J66"/>
    <mergeCell ref="E65:E66"/>
    <mergeCell ref="K65:K68"/>
    <mergeCell ref="B63:K63"/>
    <mergeCell ref="A5:K5"/>
    <mergeCell ref="J61:K61"/>
    <mergeCell ref="J60:K60"/>
    <mergeCell ref="C69:D69"/>
    <mergeCell ref="G10:G11"/>
    <mergeCell ref="C76:F76"/>
    <mergeCell ref="C75:F75"/>
    <mergeCell ref="J49:K49"/>
    <mergeCell ref="J50:K50"/>
    <mergeCell ref="D51:G51"/>
    <mergeCell ref="D52:G52"/>
    <mergeCell ref="C68:D68"/>
    <mergeCell ref="F68:J68"/>
    <mergeCell ref="C67:D67"/>
    <mergeCell ref="F67:J67"/>
    <mergeCell ref="J74:K74"/>
    <mergeCell ref="F69:J69"/>
    <mergeCell ref="C70:D70"/>
    <mergeCell ref="F70:J70"/>
    <mergeCell ref="K69:K70"/>
  </mergeCells>
  <conditionalFormatting sqref="A53:K56 A49:A50 C49:J50 A51:D52 I51:K52 A12:K48">
    <cfRule type="expression" dxfId="3" priority="12">
      <formula>$A12&lt;=$K$9</formula>
    </cfRule>
  </conditionalFormatting>
  <dataValidations count="1">
    <dataValidation type="list" allowBlank="1" showInputMessage="1" showErrorMessage="1" sqref="K1">
      <formula1>"PRIMER,SEGUNDO,TERCER"</formula1>
    </dataValidation>
  </dataValidations>
  <printOptions horizontalCentered="1"/>
  <pageMargins left="0.35433070866141736" right="0.19685039370078741" top="0.27559055118110237" bottom="0.35433070866141736" header="0.31496062992125984" footer="0.31496062992125984"/>
  <pageSetup paperSize="9" scale="78" orientation="portrait" horizontalDpi="4294967293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0099FF"/>
  </sheetPr>
  <dimension ref="A1:S82"/>
  <sheetViews>
    <sheetView showGridLines="0" showZeros="0" zoomScaleNormal="100" workbookViewId="0">
      <selection activeCell="A10" sqref="A10:J10"/>
    </sheetView>
  </sheetViews>
  <sheetFormatPr baseColWidth="10" defaultColWidth="1.7109375" defaultRowHeight="0" customHeight="1" zeroHeight="1"/>
  <cols>
    <col min="1" max="1" width="8.28515625" style="74" customWidth="1"/>
    <col min="2" max="2" width="41" style="74" customWidth="1"/>
    <col min="3" max="6" width="6.85546875" style="74" customWidth="1"/>
    <col min="7" max="7" width="6.85546875" style="74" hidden="1" customWidth="1"/>
    <col min="8" max="8" width="6.85546875" style="74" customWidth="1"/>
    <col min="9" max="9" width="7.28515625" style="74" customWidth="1"/>
    <col min="10" max="10" width="22.7109375" style="74" customWidth="1"/>
    <col min="11" max="11" width="2.140625" style="74" customWidth="1"/>
    <col min="12" max="12" width="3.42578125" style="74" customWidth="1"/>
    <col min="13" max="13" width="13.5703125" style="74" customWidth="1"/>
    <col min="14" max="14" width="7" style="74" customWidth="1"/>
    <col min="15" max="15" width="1.7109375" style="74" customWidth="1"/>
    <col min="16" max="16384" width="1.7109375" style="74"/>
  </cols>
  <sheetData>
    <row r="1" spans="1:19" s="64" customFormat="1" ht="15.75">
      <c r="A1" s="288" t="str">
        <f>DATOS!B2</f>
        <v>ESCUELA DE EDUCACIÓN BÁSICA</v>
      </c>
      <c r="B1" s="288"/>
      <c r="C1" s="288"/>
      <c r="D1" s="288"/>
      <c r="E1" s="288"/>
      <c r="F1" s="288"/>
      <c r="G1" s="288"/>
      <c r="H1" s="288"/>
      <c r="I1" s="288"/>
      <c r="J1" s="288"/>
      <c r="K1" s="62"/>
      <c r="L1" s="63"/>
      <c r="M1" s="63"/>
      <c r="N1" s="63"/>
    </row>
    <row r="2" spans="1:19" s="64" customFormat="1" ht="18">
      <c r="A2" s="289" t="str">
        <f>DATOS!B3</f>
        <v>“GENERAL MANUEL SERRANO RENDA”</v>
      </c>
      <c r="B2" s="289"/>
      <c r="C2" s="289"/>
      <c r="D2" s="289"/>
      <c r="E2" s="289"/>
      <c r="F2" s="289"/>
      <c r="G2" s="289"/>
      <c r="H2" s="289"/>
      <c r="I2" s="289"/>
      <c r="J2" s="289"/>
      <c r="K2" s="62"/>
      <c r="L2" s="63"/>
      <c r="M2" s="63"/>
      <c r="N2" s="63"/>
    </row>
    <row r="3" spans="1:19" s="64" customFormat="1" ht="15.75">
      <c r="A3" s="290" t="s">
        <v>95</v>
      </c>
      <c r="B3" s="290"/>
      <c r="C3" s="290"/>
      <c r="D3" s="290"/>
      <c r="E3" s="290"/>
      <c r="F3" s="290"/>
      <c r="G3" s="290"/>
      <c r="H3" s="290"/>
      <c r="I3" s="290"/>
      <c r="J3" s="290"/>
      <c r="K3" s="62"/>
      <c r="L3" s="63"/>
      <c r="M3" s="63"/>
      <c r="N3" s="63"/>
    </row>
    <row r="4" spans="1:19" s="64" customFormat="1" ht="15.75">
      <c r="A4" s="288" t="str">
        <f>CONCATENATE(DATOS!D9,": ",DATOS!E9)</f>
        <v>PERÍODO LECTIVO: 2023-2024</v>
      </c>
      <c r="B4" s="288"/>
      <c r="C4" s="288"/>
      <c r="D4" s="288"/>
      <c r="E4" s="288"/>
      <c r="F4" s="288"/>
      <c r="G4" s="288"/>
      <c r="H4" s="288"/>
      <c r="I4" s="288"/>
      <c r="J4" s="288"/>
      <c r="K4" s="62"/>
      <c r="L4" s="63"/>
      <c r="M4" s="63"/>
      <c r="N4" s="63"/>
    </row>
    <row r="5" spans="1:19" s="64" customFormat="1" ht="15.75">
      <c r="A5" s="291" t="str">
        <f>Actas!A5</f>
        <v>SEXTO GRADO DE EDUCACIÓN GENERAL BÁSICA - PARALELO - A</v>
      </c>
      <c r="B5" s="291"/>
      <c r="C5" s="291"/>
      <c r="D5" s="291"/>
      <c r="E5" s="291"/>
      <c r="F5" s="291"/>
      <c r="G5" s="291"/>
      <c r="H5" s="291"/>
      <c r="I5" s="291"/>
      <c r="J5" s="291"/>
      <c r="K5" s="62"/>
      <c r="L5" s="63"/>
      <c r="M5" s="63"/>
      <c r="N5" s="63"/>
    </row>
    <row r="6" spans="1:19" s="68" customFormat="1" ht="15.75">
      <c r="A6" s="65" t="s">
        <v>136</v>
      </c>
      <c r="B6" s="65"/>
      <c r="C6" s="65"/>
      <c r="D6" s="65"/>
      <c r="E6" s="65"/>
      <c r="F6" s="65"/>
      <c r="G6" s="65"/>
      <c r="H6" s="65"/>
      <c r="I6" s="65"/>
      <c r="J6" s="66"/>
      <c r="K6" s="33"/>
      <c r="L6" s="67"/>
      <c r="M6" s="67"/>
      <c r="N6" s="67"/>
    </row>
    <row r="7" spans="1:19" s="68" customFormat="1" ht="15.75">
      <c r="A7" s="65" t="s">
        <v>142</v>
      </c>
      <c r="B7" s="65"/>
      <c r="C7" s="65"/>
      <c r="D7" s="65"/>
      <c r="E7" s="65"/>
      <c r="F7" s="65"/>
      <c r="G7" s="65"/>
      <c r="H7" s="65"/>
      <c r="I7" s="65"/>
      <c r="J7" s="66"/>
      <c r="K7" s="33"/>
      <c r="L7" s="67"/>
      <c r="M7" s="67"/>
      <c r="N7" s="67"/>
    </row>
    <row r="8" spans="1:19" s="68" customFormat="1" ht="15.75">
      <c r="A8" s="148" t="s">
        <v>78</v>
      </c>
      <c r="B8" s="92">
        <f>DATOS!C13</f>
        <v>0</v>
      </c>
      <c r="C8" s="65"/>
      <c r="D8" s="65"/>
      <c r="E8" s="65"/>
      <c r="F8" s="65"/>
      <c r="G8" s="65"/>
      <c r="H8" s="65"/>
      <c r="I8" s="65"/>
      <c r="J8" s="86">
        <f>'T1'!A3</f>
        <v>35</v>
      </c>
      <c r="K8" s="33"/>
      <c r="L8" s="67"/>
      <c r="M8" s="67"/>
      <c r="N8" s="67"/>
    </row>
    <row r="9" spans="1:19" s="68" customFormat="1" ht="1.9" customHeight="1">
      <c r="A9" s="65"/>
      <c r="B9" s="65"/>
      <c r="C9" s="65"/>
      <c r="D9" s="65"/>
      <c r="E9" s="65"/>
      <c r="F9" s="65"/>
      <c r="G9" s="65"/>
      <c r="H9" s="65"/>
      <c r="I9" s="65"/>
      <c r="J9" s="69">
        <v>47</v>
      </c>
      <c r="K9" s="33"/>
      <c r="L9" s="67"/>
      <c r="M9" s="67"/>
      <c r="N9" s="67"/>
    </row>
    <row r="10" spans="1:19" s="64" customFormat="1" ht="51" customHeight="1" thickBot="1">
      <c r="A10" s="162" t="s">
        <v>7</v>
      </c>
      <c r="B10" s="162" t="s">
        <v>79</v>
      </c>
      <c r="C10" s="162" t="s">
        <v>96</v>
      </c>
      <c r="D10" s="162" t="s">
        <v>97</v>
      </c>
      <c r="E10" s="162" t="s">
        <v>98</v>
      </c>
      <c r="F10" s="163" t="s">
        <v>99</v>
      </c>
      <c r="G10" s="163"/>
      <c r="H10" s="163" t="s">
        <v>100</v>
      </c>
      <c r="I10" s="163" t="s">
        <v>121</v>
      </c>
      <c r="J10" s="162" t="s">
        <v>80</v>
      </c>
      <c r="K10" s="62"/>
      <c r="L10" s="63"/>
      <c r="M10" s="63"/>
      <c r="N10" s="63"/>
    </row>
    <row r="11" spans="1:19" s="64" customFormat="1" ht="14.1" customHeight="1">
      <c r="A11" s="23">
        <f>Actas!A12</f>
        <v>1</v>
      </c>
      <c r="B11" s="23" t="str">
        <f>IF(A11&gt;$J$8,"",'T1'!C8)</f>
        <v>fdghfgfdhh</v>
      </c>
      <c r="C11" s="85">
        <f>IF($A11&gt;$J$8,"",'T1'!T8)</f>
        <v>3</v>
      </c>
      <c r="D11" s="85">
        <f>IF($A11&gt;$J$8,"",'T2'!T8)</f>
        <v>3</v>
      </c>
      <c r="E11" s="85">
        <f>IF($A11&gt;$J$8,"",'T3'!T8)</f>
        <v>3</v>
      </c>
      <c r="F11" s="85">
        <f>IF($A11&gt;$J$8,"",'T3'!V8)</f>
        <v>1</v>
      </c>
      <c r="G11" s="85"/>
      <c r="H11" s="85">
        <f>IF($A11&gt;$J$8,"",'T3'!Y8)</f>
        <v>10</v>
      </c>
      <c r="I11" s="85" t="str">
        <f>IF(H11="","",IF(H11&gt;=9,"DAR",IF(H11&gt;=7,"AAR",IF(H11&gt;=4,"PAAR","NAR"))))</f>
        <v>DAR</v>
      </c>
      <c r="J11" s="94" t="str">
        <f>IF(OR(C11="",D11="",E11="",H11=""),"",IF(A11&gt;$J$9,"",IF(H11=0,"",IF(H11&gt;=7,"APROBADO",IF(H11&gt;=4,"SUPLETORIO")))))</f>
        <v>APROBADO</v>
      </c>
      <c r="K11" s="62" t="str">
        <f t="shared" ref="K11:K47" si="0">IF(A11&gt;$J$9,"",IF(G11="","",IF(G11&gt;=9,"DAR",IF(G11&gt;=7,"AAR",IF(G11&gt;4,"PAR",IF(G11&lt;=4,"NAR",""))))))</f>
        <v/>
      </c>
      <c r="L11" s="63"/>
      <c r="M11" s="89" t="s">
        <v>101</v>
      </c>
      <c r="N11" s="88">
        <f>IF($H$11:$H$47="","",COUNTIF($J$11:$J$47,"APROBADO"))</f>
        <v>2</v>
      </c>
      <c r="R11" s="64" t="str">
        <f t="shared" ref="R11:R47" si="1">IF(OR($A11=" ",$G11=""),"",_xlfn.RANK.EQ($S11,$S$11:$S$47))</f>
        <v/>
      </c>
      <c r="S11" s="64" t="str">
        <f t="shared" ref="S11:S47" si="2">IF(OR($A11=" ",$G11=""),"",$G11+0.00001*ROW(A1))</f>
        <v/>
      </c>
    </row>
    <row r="12" spans="1:19" s="64" customFormat="1" ht="14.1" customHeight="1" thickBot="1">
      <c r="A12" s="23">
        <f>Actas!A13</f>
        <v>2</v>
      </c>
      <c r="B12" s="23" t="str">
        <f>IF(A12&gt;$J$8,"",'T1'!C9)</f>
        <v>CARLOS ARCENTALES</v>
      </c>
      <c r="C12" s="85">
        <f>IF($A12&gt;$J$8,"",'T1'!T9)</f>
        <v>1.45</v>
      </c>
      <c r="D12" s="85">
        <f>IF($A12&gt;$J$8,"",'T2'!T9)</f>
        <v>1.44</v>
      </c>
      <c r="E12" s="85">
        <f>IF($A12&gt;$J$8,"",'T3'!T9)</f>
        <v>1.5</v>
      </c>
      <c r="F12" s="85">
        <f>IF($A12&gt;$J$8,"",'T3'!V9)</f>
        <v>0.6</v>
      </c>
      <c r="G12" s="85"/>
      <c r="H12" s="85">
        <f>IF($A12&gt;$J$8,"",'T3'!Y9)</f>
        <v>4.99</v>
      </c>
      <c r="I12" s="85" t="str">
        <f t="shared" ref="I12:I45" si="3">IF(H12="","",IF(H12&gt;=9,"DAR",IF(H12&gt;=7,"AAR",IF(H12&gt;=4,"PAAR","NAR"))))</f>
        <v>PAAR</v>
      </c>
      <c r="J12" s="94" t="str">
        <f t="shared" ref="J12:J47" si="4">IF(OR(C12="",D12="",E12="",H12=""),"",IF(A12&gt;$J$9,"",IF(H12=0,"",IF(H12&gt;=7,"APROBADO",IF(H12&gt;=4,"SUPLETORIO")))))</f>
        <v>SUPLETORIO</v>
      </c>
      <c r="K12" s="62" t="str">
        <f t="shared" si="0"/>
        <v/>
      </c>
      <c r="L12" s="63"/>
      <c r="M12" s="90" t="s">
        <v>102</v>
      </c>
      <c r="N12" s="91">
        <f>IF($H$11:$H$47="","",COUNTIF($J$11:$J$47,"SUPLETORIO"))</f>
        <v>1</v>
      </c>
      <c r="R12" s="64" t="str">
        <f t="shared" si="1"/>
        <v/>
      </c>
      <c r="S12" s="64" t="str">
        <f t="shared" si="2"/>
        <v/>
      </c>
    </row>
    <row r="13" spans="1:19" s="64" customFormat="1" ht="14.1" customHeight="1">
      <c r="A13" s="23">
        <f>Actas!A14</f>
        <v>3</v>
      </c>
      <c r="B13" s="23" t="str">
        <f>IF(A13&gt;$J$8,"",'T1'!C10)</f>
        <v>RAMIRO RAMIREZ</v>
      </c>
      <c r="C13" s="85">
        <f>IF($A13&gt;$J$8,"",'T1'!T10)</f>
        <v>2.64</v>
      </c>
      <c r="D13" s="85">
        <f>IF($A13&gt;$J$8,"",'T2'!T10)</f>
        <v>2.11</v>
      </c>
      <c r="E13" s="85">
        <f>IF($A13&gt;$J$8,"",'T3'!T10)</f>
        <v>3</v>
      </c>
      <c r="F13" s="85">
        <f>IF($A13&gt;$J$8,"",'T3'!V10)</f>
        <v>1</v>
      </c>
      <c r="G13" s="85"/>
      <c r="H13" s="85">
        <f>IF($A13&gt;$J$8,"",'T3'!Y10)</f>
        <v>8.75</v>
      </c>
      <c r="I13" s="85" t="str">
        <f t="shared" si="3"/>
        <v>AAR</v>
      </c>
      <c r="J13" s="94" t="str">
        <f t="shared" si="4"/>
        <v>APROBADO</v>
      </c>
      <c r="K13" s="62" t="str">
        <f t="shared" si="0"/>
        <v/>
      </c>
      <c r="L13" s="63"/>
      <c r="M13" s="71"/>
      <c r="N13" s="72"/>
      <c r="R13" s="64" t="str">
        <f t="shared" si="1"/>
        <v/>
      </c>
      <c r="S13" s="64" t="str">
        <f t="shared" si="2"/>
        <v/>
      </c>
    </row>
    <row r="14" spans="1:19" s="64" customFormat="1" ht="14.1" customHeight="1">
      <c r="A14" s="23">
        <f>Actas!A15</f>
        <v>4</v>
      </c>
      <c r="B14" s="23">
        <f>IF(A14&gt;$J$8,"",'T1'!C11)</f>
        <v>0</v>
      </c>
      <c r="C14" s="85">
        <f>IF($A14&gt;$J$8,"",'T1'!T11)</f>
        <v>0</v>
      </c>
      <c r="D14" s="85">
        <f>IF($A14&gt;$J$8,"",'T2'!T11)</f>
        <v>0</v>
      </c>
      <c r="E14" s="85">
        <f>IF($A14&gt;$J$8,"",'T3'!T11)</f>
        <v>0</v>
      </c>
      <c r="F14" s="85" t="str">
        <f>IF($A14&gt;$J$8,"",'T3'!V11)</f>
        <v/>
      </c>
      <c r="G14" s="85"/>
      <c r="H14" s="85" t="str">
        <f>IF($A14&gt;$J$8,"",'T3'!Y11)</f>
        <v/>
      </c>
      <c r="I14" s="85" t="str">
        <f t="shared" si="3"/>
        <v/>
      </c>
      <c r="J14" s="94" t="str">
        <f t="shared" si="4"/>
        <v/>
      </c>
      <c r="K14" s="62" t="str">
        <f t="shared" si="0"/>
        <v/>
      </c>
      <c r="L14" s="63"/>
      <c r="M14" s="71"/>
      <c r="N14" s="72"/>
      <c r="R14" s="64" t="str">
        <f t="shared" si="1"/>
        <v/>
      </c>
      <c r="S14" s="64" t="str">
        <f t="shared" si="2"/>
        <v/>
      </c>
    </row>
    <row r="15" spans="1:19" s="64" customFormat="1" ht="14.1" customHeight="1">
      <c r="A15" s="23">
        <f>Actas!A16</f>
        <v>5</v>
      </c>
      <c r="B15" s="23">
        <f>IF(A15&gt;$J$8,"",'T1'!C12)</f>
        <v>0</v>
      </c>
      <c r="C15" s="85">
        <f>IF($A15&gt;$J$8,"",'T1'!T12)</f>
        <v>0</v>
      </c>
      <c r="D15" s="85">
        <f>IF($A15&gt;$J$8,"",'T2'!T12)</f>
        <v>0</v>
      </c>
      <c r="E15" s="85">
        <f>IF($A15&gt;$J$8,"",'T3'!T12)</f>
        <v>0</v>
      </c>
      <c r="F15" s="85" t="str">
        <f>IF($A15&gt;$J$8,"",'T3'!V12)</f>
        <v/>
      </c>
      <c r="G15" s="85"/>
      <c r="H15" s="85" t="str">
        <f>IF($A15&gt;$J$8,"",'T3'!Y12)</f>
        <v/>
      </c>
      <c r="I15" s="85" t="str">
        <f t="shared" si="3"/>
        <v/>
      </c>
      <c r="J15" s="94" t="str">
        <f t="shared" si="4"/>
        <v/>
      </c>
      <c r="K15" s="62" t="str">
        <f t="shared" si="0"/>
        <v/>
      </c>
      <c r="L15" s="63"/>
      <c r="M15" s="71"/>
      <c r="N15" s="72"/>
      <c r="R15" s="64" t="str">
        <f t="shared" si="1"/>
        <v/>
      </c>
      <c r="S15" s="64" t="str">
        <f t="shared" si="2"/>
        <v/>
      </c>
    </row>
    <row r="16" spans="1:19" s="64" customFormat="1" ht="14.1" customHeight="1">
      <c r="A16" s="23">
        <f>Actas!A17</f>
        <v>6</v>
      </c>
      <c r="B16" s="23">
        <f>IF(A16&gt;$J$8,"",'T1'!C13)</f>
        <v>0</v>
      </c>
      <c r="C16" s="85">
        <f>IF($A16&gt;$J$8,"",'T1'!T13)</f>
        <v>0</v>
      </c>
      <c r="D16" s="85">
        <f>IF($A16&gt;$J$8,"",'T2'!T13)</f>
        <v>0</v>
      </c>
      <c r="E16" s="85">
        <f>IF($A16&gt;$J$8,"",'T3'!T13)</f>
        <v>0</v>
      </c>
      <c r="F16" s="85" t="str">
        <f>IF($A16&gt;$J$8,"",'T3'!V13)</f>
        <v/>
      </c>
      <c r="G16" s="85"/>
      <c r="H16" s="85" t="str">
        <f>IF($A16&gt;$J$8,"",'T3'!Y13)</f>
        <v/>
      </c>
      <c r="I16" s="85" t="str">
        <f t="shared" si="3"/>
        <v/>
      </c>
      <c r="J16" s="94" t="str">
        <f t="shared" si="4"/>
        <v/>
      </c>
      <c r="K16" s="62" t="str">
        <f t="shared" si="0"/>
        <v/>
      </c>
      <c r="L16" s="63"/>
      <c r="M16" s="63"/>
      <c r="N16" s="63"/>
      <c r="R16" s="64" t="str">
        <f t="shared" si="1"/>
        <v/>
      </c>
      <c r="S16" s="64" t="str">
        <f t="shared" si="2"/>
        <v/>
      </c>
    </row>
    <row r="17" spans="1:19" s="64" customFormat="1" ht="14.1" customHeight="1">
      <c r="A17" s="23">
        <f>Actas!A18</f>
        <v>7</v>
      </c>
      <c r="B17" s="23">
        <f>IF(A17&gt;$J$8,"",'T1'!C14)</f>
        <v>0</v>
      </c>
      <c r="C17" s="85">
        <f>IF($A17&gt;$J$8,"",'T1'!T14)</f>
        <v>0</v>
      </c>
      <c r="D17" s="85">
        <f>IF($A17&gt;$J$8,"",'T2'!T14)</f>
        <v>0</v>
      </c>
      <c r="E17" s="85">
        <f>IF($A17&gt;$J$8,"",'T3'!T14)</f>
        <v>0</v>
      </c>
      <c r="F17" s="85" t="str">
        <f>IF($A17&gt;$J$8,"",'T3'!V14)</f>
        <v/>
      </c>
      <c r="G17" s="85"/>
      <c r="H17" s="85" t="str">
        <f>IF($A17&gt;$J$8,"",'T3'!Y14)</f>
        <v/>
      </c>
      <c r="I17" s="85" t="str">
        <f t="shared" si="3"/>
        <v/>
      </c>
      <c r="J17" s="94" t="str">
        <f t="shared" si="4"/>
        <v/>
      </c>
      <c r="K17" s="62" t="str">
        <f t="shared" si="0"/>
        <v/>
      </c>
      <c r="L17" s="63"/>
      <c r="M17" s="63"/>
      <c r="N17" s="63"/>
      <c r="R17" s="64" t="str">
        <f t="shared" si="1"/>
        <v/>
      </c>
      <c r="S17" s="64" t="str">
        <f t="shared" si="2"/>
        <v/>
      </c>
    </row>
    <row r="18" spans="1:19" s="64" customFormat="1" ht="14.1" customHeight="1">
      <c r="A18" s="23">
        <f>Actas!A19</f>
        <v>8</v>
      </c>
      <c r="B18" s="23">
        <f>IF(A18&gt;$J$8,"",'T1'!C15)</f>
        <v>0</v>
      </c>
      <c r="C18" s="85">
        <f>IF($A18&gt;$J$8,"",'T1'!T15)</f>
        <v>0</v>
      </c>
      <c r="D18" s="85">
        <f>IF($A18&gt;$J$8,"",'T2'!T15)</f>
        <v>0</v>
      </c>
      <c r="E18" s="85">
        <f>IF($A18&gt;$J$8,"",'T3'!T15)</f>
        <v>0</v>
      </c>
      <c r="F18" s="85" t="str">
        <f>IF($A18&gt;$J$8,"",'T3'!V15)</f>
        <v/>
      </c>
      <c r="G18" s="85"/>
      <c r="H18" s="85" t="str">
        <f>IF($A18&gt;$J$8,"",'T3'!Y15)</f>
        <v/>
      </c>
      <c r="I18" s="85" t="str">
        <f t="shared" si="3"/>
        <v/>
      </c>
      <c r="J18" s="94" t="str">
        <f t="shared" si="4"/>
        <v/>
      </c>
      <c r="K18" s="62" t="str">
        <f t="shared" si="0"/>
        <v/>
      </c>
      <c r="L18" s="63"/>
      <c r="M18" s="63"/>
      <c r="N18" s="63"/>
      <c r="R18" s="64" t="str">
        <f t="shared" si="1"/>
        <v/>
      </c>
      <c r="S18" s="64" t="str">
        <f t="shared" si="2"/>
        <v/>
      </c>
    </row>
    <row r="19" spans="1:19" s="64" customFormat="1" ht="14.1" customHeight="1">
      <c r="A19" s="23">
        <f>Actas!A20</f>
        <v>9</v>
      </c>
      <c r="B19" s="23">
        <f>IF(A19&gt;$J$8,"",'T1'!C16)</f>
        <v>0</v>
      </c>
      <c r="C19" s="85">
        <f>IF($A19&gt;$J$8,"",'T1'!T16)</f>
        <v>0</v>
      </c>
      <c r="D19" s="85">
        <f>IF($A19&gt;$J$8,"",'T2'!T16)</f>
        <v>0</v>
      </c>
      <c r="E19" s="85">
        <f>IF($A19&gt;$J$8,"",'T3'!T16)</f>
        <v>0</v>
      </c>
      <c r="F19" s="85" t="str">
        <f>IF($A19&gt;$J$8,"",'T3'!V16)</f>
        <v/>
      </c>
      <c r="G19" s="85"/>
      <c r="H19" s="85" t="str">
        <f>IF($A19&gt;$J$8,"",'T3'!Y16)</f>
        <v/>
      </c>
      <c r="I19" s="85" t="str">
        <f t="shared" si="3"/>
        <v/>
      </c>
      <c r="J19" s="94" t="str">
        <f t="shared" si="4"/>
        <v/>
      </c>
      <c r="K19" s="62" t="str">
        <f t="shared" si="0"/>
        <v/>
      </c>
      <c r="L19" s="63"/>
      <c r="M19" s="63"/>
      <c r="N19" s="63"/>
      <c r="R19" s="64" t="str">
        <f t="shared" si="1"/>
        <v/>
      </c>
      <c r="S19" s="64" t="str">
        <f t="shared" si="2"/>
        <v/>
      </c>
    </row>
    <row r="20" spans="1:19" s="64" customFormat="1" ht="14.1" customHeight="1">
      <c r="A20" s="23">
        <f>Actas!A21</f>
        <v>10</v>
      </c>
      <c r="B20" s="23">
        <f>IF(A20&gt;$J$8,"",'T1'!C17)</f>
        <v>0</v>
      </c>
      <c r="C20" s="85">
        <f>IF($A20&gt;$J$8,"",'T1'!T17)</f>
        <v>0</v>
      </c>
      <c r="D20" s="85">
        <f>IF($A20&gt;$J$8,"",'T2'!T17)</f>
        <v>0</v>
      </c>
      <c r="E20" s="85">
        <f>IF($A20&gt;$J$8,"",'T3'!T17)</f>
        <v>0</v>
      </c>
      <c r="F20" s="85" t="str">
        <f>IF($A20&gt;$J$8,"",'T3'!V17)</f>
        <v/>
      </c>
      <c r="G20" s="85"/>
      <c r="H20" s="85" t="str">
        <f>IF($A20&gt;$J$8,"",'T3'!Y17)</f>
        <v/>
      </c>
      <c r="I20" s="85" t="str">
        <f t="shared" si="3"/>
        <v/>
      </c>
      <c r="J20" s="94" t="str">
        <f t="shared" si="4"/>
        <v/>
      </c>
      <c r="K20" s="62" t="str">
        <f t="shared" si="0"/>
        <v/>
      </c>
      <c r="L20" s="63"/>
      <c r="M20" s="63"/>
      <c r="N20" s="63"/>
      <c r="R20" s="64" t="str">
        <f t="shared" si="1"/>
        <v/>
      </c>
      <c r="S20" s="64" t="str">
        <f t="shared" si="2"/>
        <v/>
      </c>
    </row>
    <row r="21" spans="1:19" s="64" customFormat="1" ht="14.1" customHeight="1">
      <c r="A21" s="23">
        <f>Actas!A22</f>
        <v>11</v>
      </c>
      <c r="B21" s="23">
        <f>IF(A21&gt;$J$8,"",'T1'!C18)</f>
        <v>0</v>
      </c>
      <c r="C21" s="85">
        <f>IF($A21&gt;$J$8,"",'T1'!T18)</f>
        <v>0</v>
      </c>
      <c r="D21" s="85">
        <f>IF($A21&gt;$J$8,"",'T2'!T18)</f>
        <v>0</v>
      </c>
      <c r="E21" s="85">
        <f>IF($A21&gt;$J$8,"",'T3'!T18)</f>
        <v>0</v>
      </c>
      <c r="F21" s="85" t="str">
        <f>IF($A21&gt;$J$8,"",'T3'!V18)</f>
        <v/>
      </c>
      <c r="G21" s="85"/>
      <c r="H21" s="85" t="str">
        <f>IF($A21&gt;$J$8,"",'T3'!Y18)</f>
        <v/>
      </c>
      <c r="I21" s="85" t="str">
        <f t="shared" si="3"/>
        <v/>
      </c>
      <c r="J21" s="94" t="str">
        <f t="shared" si="4"/>
        <v/>
      </c>
      <c r="K21" s="62" t="str">
        <f t="shared" si="0"/>
        <v/>
      </c>
      <c r="L21" s="63"/>
      <c r="M21" s="63"/>
      <c r="N21" s="63"/>
      <c r="R21" s="64" t="str">
        <f t="shared" si="1"/>
        <v/>
      </c>
      <c r="S21" s="64" t="str">
        <f t="shared" si="2"/>
        <v/>
      </c>
    </row>
    <row r="22" spans="1:19" s="64" customFormat="1" ht="14.1" customHeight="1">
      <c r="A22" s="23">
        <f>Actas!A23</f>
        <v>12</v>
      </c>
      <c r="B22" s="23">
        <f>IF(A22&gt;$J$8,"",'T1'!C19)</f>
        <v>0</v>
      </c>
      <c r="C22" s="85">
        <f>IF($A22&gt;$J$8,"",'T1'!T19)</f>
        <v>0</v>
      </c>
      <c r="D22" s="85">
        <f>IF($A22&gt;$J$8,"",'T2'!T19)</f>
        <v>0</v>
      </c>
      <c r="E22" s="85">
        <f>IF($A22&gt;$J$8,"",'T3'!T19)</f>
        <v>0</v>
      </c>
      <c r="F22" s="85" t="str">
        <f>IF($A22&gt;$J$8,"",'T3'!V19)</f>
        <v/>
      </c>
      <c r="G22" s="85"/>
      <c r="H22" s="85" t="str">
        <f>IF($A22&gt;$J$8,"",'T3'!Y19)</f>
        <v/>
      </c>
      <c r="I22" s="85" t="str">
        <f t="shared" si="3"/>
        <v/>
      </c>
      <c r="J22" s="94" t="str">
        <f t="shared" si="4"/>
        <v/>
      </c>
      <c r="K22" s="62" t="str">
        <f t="shared" si="0"/>
        <v/>
      </c>
      <c r="L22" s="63"/>
      <c r="M22" s="63"/>
      <c r="N22" s="63"/>
      <c r="R22" s="64" t="str">
        <f t="shared" si="1"/>
        <v/>
      </c>
      <c r="S22" s="64" t="str">
        <f t="shared" si="2"/>
        <v/>
      </c>
    </row>
    <row r="23" spans="1:19" s="64" customFormat="1" ht="14.1" customHeight="1">
      <c r="A23" s="23">
        <f>Actas!A24</f>
        <v>13</v>
      </c>
      <c r="B23" s="23">
        <f>IF(A23&gt;$J$8,"",'T1'!C20)</f>
        <v>0</v>
      </c>
      <c r="C23" s="85">
        <f>IF($A23&gt;$J$8,"",'T1'!T20)</f>
        <v>0</v>
      </c>
      <c r="D23" s="85">
        <f>IF($A23&gt;$J$8,"",'T2'!T20)</f>
        <v>0</v>
      </c>
      <c r="E23" s="85">
        <f>IF($A23&gt;$J$8,"",'T3'!T20)</f>
        <v>0</v>
      </c>
      <c r="F23" s="85" t="str">
        <f>IF($A23&gt;$J$8,"",'T3'!V20)</f>
        <v/>
      </c>
      <c r="G23" s="85"/>
      <c r="H23" s="85" t="str">
        <f>IF($A23&gt;$J$8,"",'T3'!Y20)</f>
        <v/>
      </c>
      <c r="I23" s="85" t="str">
        <f t="shared" si="3"/>
        <v/>
      </c>
      <c r="J23" s="94" t="str">
        <f t="shared" si="4"/>
        <v/>
      </c>
      <c r="K23" s="62" t="str">
        <f t="shared" si="0"/>
        <v/>
      </c>
      <c r="L23" s="63"/>
      <c r="M23" s="63"/>
      <c r="N23" s="63"/>
      <c r="R23" s="64" t="str">
        <f t="shared" si="1"/>
        <v/>
      </c>
      <c r="S23" s="64" t="str">
        <f t="shared" si="2"/>
        <v/>
      </c>
    </row>
    <row r="24" spans="1:19" s="64" customFormat="1" ht="14.1" customHeight="1">
      <c r="A24" s="23">
        <f>Actas!A25</f>
        <v>14</v>
      </c>
      <c r="B24" s="23">
        <f>IF(A24&gt;$J$8,"",'T1'!C21)</f>
        <v>0</v>
      </c>
      <c r="C24" s="85">
        <f>IF($A24&gt;$J$8,"",'T1'!T21)</f>
        <v>0</v>
      </c>
      <c r="D24" s="85">
        <f>IF($A24&gt;$J$8,"",'T2'!T21)</f>
        <v>0</v>
      </c>
      <c r="E24" s="85">
        <f>IF($A24&gt;$J$8,"",'T3'!T21)</f>
        <v>0</v>
      </c>
      <c r="F24" s="85" t="str">
        <f>IF($A24&gt;$J$8,"",'T3'!V21)</f>
        <v/>
      </c>
      <c r="G24" s="85"/>
      <c r="H24" s="85" t="str">
        <f>IF($A24&gt;$J$8,"",'T3'!Y21)</f>
        <v/>
      </c>
      <c r="I24" s="85" t="str">
        <f t="shared" si="3"/>
        <v/>
      </c>
      <c r="J24" s="94" t="str">
        <f t="shared" si="4"/>
        <v/>
      </c>
      <c r="K24" s="62" t="str">
        <f t="shared" si="0"/>
        <v/>
      </c>
      <c r="L24" s="63"/>
      <c r="M24" s="63"/>
      <c r="N24" s="63"/>
      <c r="R24" s="64" t="str">
        <f t="shared" si="1"/>
        <v/>
      </c>
      <c r="S24" s="64" t="str">
        <f t="shared" si="2"/>
        <v/>
      </c>
    </row>
    <row r="25" spans="1:19" s="64" customFormat="1" ht="14.1" customHeight="1">
      <c r="A25" s="23">
        <f>Actas!A26</f>
        <v>15</v>
      </c>
      <c r="B25" s="23">
        <f>IF(A25&gt;$J$8,"",'T1'!C22)</f>
        <v>0</v>
      </c>
      <c r="C25" s="85">
        <f>IF($A25&gt;$J$8,"",'T1'!T22)</f>
        <v>0</v>
      </c>
      <c r="D25" s="85">
        <f>IF($A25&gt;$J$8,"",'T2'!T22)</f>
        <v>0</v>
      </c>
      <c r="E25" s="85">
        <f>IF($A25&gt;$J$8,"",'T3'!T22)</f>
        <v>0</v>
      </c>
      <c r="F25" s="85" t="str">
        <f>IF($A25&gt;$J$8,"",'T3'!V22)</f>
        <v/>
      </c>
      <c r="G25" s="85"/>
      <c r="H25" s="85" t="str">
        <f>IF($A25&gt;$J$8,"",'T3'!Y22)</f>
        <v/>
      </c>
      <c r="I25" s="85" t="str">
        <f t="shared" si="3"/>
        <v/>
      </c>
      <c r="J25" s="94" t="str">
        <f t="shared" si="4"/>
        <v/>
      </c>
      <c r="K25" s="62" t="str">
        <f t="shared" si="0"/>
        <v/>
      </c>
      <c r="L25" s="63"/>
      <c r="M25" s="63"/>
      <c r="N25" s="63"/>
      <c r="R25" s="64" t="str">
        <f t="shared" si="1"/>
        <v/>
      </c>
      <c r="S25" s="64" t="str">
        <f t="shared" si="2"/>
        <v/>
      </c>
    </row>
    <row r="26" spans="1:19" s="64" customFormat="1" ht="14.1" customHeight="1">
      <c r="A26" s="23">
        <f>Actas!A27</f>
        <v>16</v>
      </c>
      <c r="B26" s="23">
        <f>IF(A26&gt;$J$8,"",'T1'!C23)</f>
        <v>0</v>
      </c>
      <c r="C26" s="85">
        <f>IF($A26&gt;$J$8,"",'T1'!T23)</f>
        <v>0</v>
      </c>
      <c r="D26" s="85">
        <f>IF($A26&gt;$J$8,"",'T2'!T23)</f>
        <v>0</v>
      </c>
      <c r="E26" s="85">
        <f>IF($A26&gt;$J$8,"",'T3'!T23)</f>
        <v>0</v>
      </c>
      <c r="F26" s="85" t="str">
        <f>IF($A26&gt;$J$8,"",'T3'!V23)</f>
        <v/>
      </c>
      <c r="G26" s="85"/>
      <c r="H26" s="85" t="str">
        <f>IF($A26&gt;$J$8,"",'T3'!Y23)</f>
        <v/>
      </c>
      <c r="I26" s="85" t="str">
        <f t="shared" si="3"/>
        <v/>
      </c>
      <c r="J26" s="94" t="str">
        <f t="shared" si="4"/>
        <v/>
      </c>
      <c r="K26" s="62" t="str">
        <f t="shared" si="0"/>
        <v/>
      </c>
      <c r="L26" s="63"/>
      <c r="M26" s="63"/>
      <c r="N26" s="63"/>
      <c r="R26" s="64" t="str">
        <f t="shared" si="1"/>
        <v/>
      </c>
      <c r="S26" s="64" t="str">
        <f t="shared" si="2"/>
        <v/>
      </c>
    </row>
    <row r="27" spans="1:19" s="64" customFormat="1" ht="14.1" customHeight="1">
      <c r="A27" s="23">
        <f>Actas!A28</f>
        <v>17</v>
      </c>
      <c r="B27" s="23">
        <f>IF(A27&gt;$J$8,"",'T1'!C24)</f>
        <v>0</v>
      </c>
      <c r="C27" s="85">
        <f>IF($A27&gt;$J$8,"",'T1'!T24)</f>
        <v>0</v>
      </c>
      <c r="D27" s="85">
        <f>IF($A27&gt;$J$8,"",'T2'!T24)</f>
        <v>0</v>
      </c>
      <c r="E27" s="85">
        <f>IF($A27&gt;$J$8,"",'T3'!T24)</f>
        <v>0</v>
      </c>
      <c r="F27" s="85" t="str">
        <f>IF($A27&gt;$J$8,"",'T3'!V24)</f>
        <v/>
      </c>
      <c r="G27" s="85"/>
      <c r="H27" s="85" t="str">
        <f>IF($A27&gt;$J$8,"",'T3'!Y24)</f>
        <v/>
      </c>
      <c r="I27" s="85" t="str">
        <f t="shared" si="3"/>
        <v/>
      </c>
      <c r="J27" s="94" t="str">
        <f t="shared" si="4"/>
        <v/>
      </c>
      <c r="K27" s="62" t="str">
        <f t="shared" si="0"/>
        <v/>
      </c>
      <c r="L27" s="63"/>
      <c r="M27" s="63"/>
      <c r="N27" s="63"/>
      <c r="R27" s="64" t="str">
        <f t="shared" si="1"/>
        <v/>
      </c>
      <c r="S27" s="64" t="str">
        <f t="shared" si="2"/>
        <v/>
      </c>
    </row>
    <row r="28" spans="1:19" s="64" customFormat="1" ht="14.1" customHeight="1">
      <c r="A28" s="23">
        <f>Actas!A29</f>
        <v>18</v>
      </c>
      <c r="B28" s="23">
        <f>IF(A28&gt;$J$8,"",'T1'!C25)</f>
        <v>0</v>
      </c>
      <c r="C28" s="85">
        <f>IF($A28&gt;$J$8,"",'T1'!T25)</f>
        <v>0</v>
      </c>
      <c r="D28" s="85">
        <f>IF($A28&gt;$J$8,"",'T2'!T25)</f>
        <v>0</v>
      </c>
      <c r="E28" s="85">
        <f>IF($A28&gt;$J$8,"",'T3'!T25)</f>
        <v>0</v>
      </c>
      <c r="F28" s="85" t="str">
        <f>IF($A28&gt;$J$8,"",'T3'!V25)</f>
        <v/>
      </c>
      <c r="G28" s="85"/>
      <c r="H28" s="85" t="str">
        <f>IF($A28&gt;$J$8,"",'T3'!Y25)</f>
        <v/>
      </c>
      <c r="I28" s="85" t="str">
        <f t="shared" si="3"/>
        <v/>
      </c>
      <c r="J28" s="94" t="str">
        <f t="shared" si="4"/>
        <v/>
      </c>
      <c r="K28" s="62" t="str">
        <f t="shared" si="0"/>
        <v/>
      </c>
      <c r="L28" s="63"/>
      <c r="M28" s="63"/>
      <c r="N28" s="63"/>
      <c r="R28" s="64" t="str">
        <f t="shared" si="1"/>
        <v/>
      </c>
      <c r="S28" s="64" t="str">
        <f t="shared" si="2"/>
        <v/>
      </c>
    </row>
    <row r="29" spans="1:19" s="64" customFormat="1" ht="14.1" customHeight="1">
      <c r="A29" s="23">
        <f>Actas!A30</f>
        <v>19</v>
      </c>
      <c r="B29" s="23">
        <f>IF(A29&gt;$J$8,"",'T1'!C26)</f>
        <v>0</v>
      </c>
      <c r="C29" s="85">
        <f>IF($A29&gt;$J$8,"",'T1'!T26)</f>
        <v>0</v>
      </c>
      <c r="D29" s="85">
        <f>IF($A29&gt;$J$8,"",'T2'!T26)</f>
        <v>0</v>
      </c>
      <c r="E29" s="85">
        <f>IF($A29&gt;$J$8,"",'T3'!T26)</f>
        <v>0</v>
      </c>
      <c r="F29" s="85" t="str">
        <f>IF($A29&gt;$J$8,"",'T3'!V26)</f>
        <v/>
      </c>
      <c r="G29" s="85"/>
      <c r="H29" s="85" t="str">
        <f>IF($A29&gt;$J$8,"",'T3'!Y26)</f>
        <v/>
      </c>
      <c r="I29" s="85" t="str">
        <f t="shared" si="3"/>
        <v/>
      </c>
      <c r="J29" s="94" t="str">
        <f t="shared" si="4"/>
        <v/>
      </c>
      <c r="K29" s="62" t="str">
        <f t="shared" si="0"/>
        <v/>
      </c>
      <c r="L29" s="63"/>
      <c r="M29" s="63"/>
      <c r="N29" s="63"/>
      <c r="R29" s="64" t="str">
        <f t="shared" si="1"/>
        <v/>
      </c>
      <c r="S29" s="64" t="str">
        <f t="shared" si="2"/>
        <v/>
      </c>
    </row>
    <row r="30" spans="1:19" s="64" customFormat="1" ht="14.1" customHeight="1">
      <c r="A30" s="23">
        <f>Actas!A31</f>
        <v>20</v>
      </c>
      <c r="B30" s="23">
        <f>IF(A30&gt;$J$8,"",'T1'!C27)</f>
        <v>0</v>
      </c>
      <c r="C30" s="85">
        <f>IF($A30&gt;$J$8,"",'T1'!T27)</f>
        <v>0</v>
      </c>
      <c r="D30" s="85">
        <f>IF($A30&gt;$J$8,"",'T2'!T27)</f>
        <v>0</v>
      </c>
      <c r="E30" s="85">
        <f>IF($A30&gt;$J$8,"",'T3'!T27)</f>
        <v>0</v>
      </c>
      <c r="F30" s="85" t="str">
        <f>IF($A30&gt;$J$8,"",'T3'!V27)</f>
        <v/>
      </c>
      <c r="G30" s="85"/>
      <c r="H30" s="85" t="str">
        <f>IF($A30&gt;$J$8,"",'T3'!Y27)</f>
        <v/>
      </c>
      <c r="I30" s="85" t="str">
        <f t="shared" si="3"/>
        <v/>
      </c>
      <c r="J30" s="94" t="str">
        <f t="shared" si="4"/>
        <v/>
      </c>
      <c r="K30" s="62" t="str">
        <f t="shared" si="0"/>
        <v/>
      </c>
      <c r="L30" s="63"/>
      <c r="M30" s="63"/>
      <c r="N30" s="63"/>
      <c r="R30" s="64" t="str">
        <f t="shared" si="1"/>
        <v/>
      </c>
      <c r="S30" s="64" t="str">
        <f t="shared" si="2"/>
        <v/>
      </c>
    </row>
    <row r="31" spans="1:19" s="64" customFormat="1" ht="14.1" customHeight="1">
      <c r="A31" s="23">
        <f>Actas!A32</f>
        <v>21</v>
      </c>
      <c r="B31" s="23">
        <f>IF(A31&gt;$J$8,"",'T1'!C28)</f>
        <v>0</v>
      </c>
      <c r="C31" s="85">
        <f>IF($A31&gt;$J$8,"",'T1'!T28)</f>
        <v>0</v>
      </c>
      <c r="D31" s="85">
        <f>IF($A31&gt;$J$8,"",'T2'!T28)</f>
        <v>0</v>
      </c>
      <c r="E31" s="85">
        <f>IF($A31&gt;$J$8,"",'T3'!T28)</f>
        <v>0</v>
      </c>
      <c r="F31" s="85" t="str">
        <f>IF($A31&gt;$J$8,"",'T3'!V28)</f>
        <v/>
      </c>
      <c r="G31" s="85"/>
      <c r="H31" s="85" t="str">
        <f>IF($A31&gt;$J$8,"",'T3'!Y28)</f>
        <v/>
      </c>
      <c r="I31" s="85" t="str">
        <f t="shared" si="3"/>
        <v/>
      </c>
      <c r="J31" s="94" t="str">
        <f t="shared" si="4"/>
        <v/>
      </c>
      <c r="K31" s="62" t="str">
        <f t="shared" si="0"/>
        <v/>
      </c>
      <c r="L31" s="63"/>
      <c r="M31" s="63"/>
      <c r="N31" s="63"/>
      <c r="R31" s="64" t="str">
        <f t="shared" si="1"/>
        <v/>
      </c>
      <c r="S31" s="64" t="str">
        <f t="shared" si="2"/>
        <v/>
      </c>
    </row>
    <row r="32" spans="1:19" s="64" customFormat="1" ht="14.1" customHeight="1">
      <c r="A32" s="23">
        <f>Actas!A33</f>
        <v>22</v>
      </c>
      <c r="B32" s="23">
        <f>IF(A32&gt;$J$8,"",'T1'!C29)</f>
        <v>0</v>
      </c>
      <c r="C32" s="85">
        <f>IF($A32&gt;$J$8,"",'T1'!T29)</f>
        <v>0</v>
      </c>
      <c r="D32" s="85">
        <f>IF($A32&gt;$J$8,"",'T2'!T29)</f>
        <v>0</v>
      </c>
      <c r="E32" s="85">
        <f>IF($A32&gt;$J$8,"",'T3'!T29)</f>
        <v>0</v>
      </c>
      <c r="F32" s="85" t="str">
        <f>IF($A32&gt;$J$8,"",'T3'!V29)</f>
        <v/>
      </c>
      <c r="G32" s="85"/>
      <c r="H32" s="85" t="str">
        <f>IF($A32&gt;$J$8,"",'T3'!Y29)</f>
        <v/>
      </c>
      <c r="I32" s="85" t="str">
        <f t="shared" si="3"/>
        <v/>
      </c>
      <c r="J32" s="94" t="str">
        <f t="shared" si="4"/>
        <v/>
      </c>
      <c r="K32" s="62" t="str">
        <f t="shared" si="0"/>
        <v/>
      </c>
      <c r="L32" s="63"/>
      <c r="M32" s="63"/>
      <c r="N32" s="63"/>
      <c r="R32" s="64" t="str">
        <f t="shared" si="1"/>
        <v/>
      </c>
      <c r="S32" s="64" t="str">
        <f t="shared" si="2"/>
        <v/>
      </c>
    </row>
    <row r="33" spans="1:19" s="64" customFormat="1" ht="14.1" customHeight="1">
      <c r="A33" s="23">
        <f>Actas!A34</f>
        <v>23</v>
      </c>
      <c r="B33" s="23">
        <f>IF(A33&gt;$J$8,"",'T1'!C30)</f>
        <v>0</v>
      </c>
      <c r="C33" s="85">
        <f>IF($A33&gt;$J$8,"",'T1'!T30)</f>
        <v>0</v>
      </c>
      <c r="D33" s="85">
        <f>IF($A33&gt;$J$8,"",'T2'!T30)</f>
        <v>0</v>
      </c>
      <c r="E33" s="85">
        <f>IF($A33&gt;$J$8,"",'T3'!T30)</f>
        <v>0</v>
      </c>
      <c r="F33" s="85" t="str">
        <f>IF($A33&gt;$J$8,"",'T3'!V30)</f>
        <v/>
      </c>
      <c r="G33" s="85"/>
      <c r="H33" s="85" t="str">
        <f>IF($A33&gt;$J$8,"",'T3'!Y30)</f>
        <v/>
      </c>
      <c r="I33" s="85" t="str">
        <f t="shared" si="3"/>
        <v/>
      </c>
      <c r="J33" s="94" t="str">
        <f t="shared" si="4"/>
        <v/>
      </c>
      <c r="K33" s="62" t="str">
        <f t="shared" si="0"/>
        <v/>
      </c>
      <c r="L33" s="63"/>
      <c r="M33" s="63"/>
      <c r="N33" s="63"/>
      <c r="R33" s="64" t="str">
        <f t="shared" si="1"/>
        <v/>
      </c>
      <c r="S33" s="64" t="str">
        <f t="shared" si="2"/>
        <v/>
      </c>
    </row>
    <row r="34" spans="1:19" s="64" customFormat="1" ht="14.1" customHeight="1">
      <c r="A34" s="23">
        <f>Actas!A35</f>
        <v>24</v>
      </c>
      <c r="B34" s="23">
        <f>IF(A34&gt;$J$8,"",'T1'!C31)</f>
        <v>0</v>
      </c>
      <c r="C34" s="85">
        <f>IF($A34&gt;$J$8,"",'T1'!T31)</f>
        <v>0</v>
      </c>
      <c r="D34" s="85">
        <f>IF($A34&gt;$J$8,"",'T2'!T31)</f>
        <v>0</v>
      </c>
      <c r="E34" s="85">
        <f>IF($A34&gt;$J$8,"",'T3'!T31)</f>
        <v>0</v>
      </c>
      <c r="F34" s="85" t="str">
        <f>IF($A34&gt;$J$8,"",'T3'!V31)</f>
        <v/>
      </c>
      <c r="G34" s="85"/>
      <c r="H34" s="85" t="str">
        <f>IF($A34&gt;$J$8,"",'T3'!Y31)</f>
        <v/>
      </c>
      <c r="I34" s="85" t="str">
        <f t="shared" si="3"/>
        <v/>
      </c>
      <c r="J34" s="94" t="str">
        <f t="shared" si="4"/>
        <v/>
      </c>
      <c r="K34" s="62" t="str">
        <f t="shared" si="0"/>
        <v/>
      </c>
      <c r="L34" s="63"/>
      <c r="M34" s="63"/>
      <c r="N34" s="63"/>
      <c r="R34" s="64" t="str">
        <f t="shared" si="1"/>
        <v/>
      </c>
      <c r="S34" s="64" t="str">
        <f t="shared" si="2"/>
        <v/>
      </c>
    </row>
    <row r="35" spans="1:19" s="64" customFormat="1" ht="14.1" customHeight="1">
      <c r="A35" s="23">
        <f>Actas!A36</f>
        <v>25</v>
      </c>
      <c r="B35" s="23">
        <f>IF(A35&gt;$J$8,"",'T1'!C32)</f>
        <v>0</v>
      </c>
      <c r="C35" s="85">
        <f>IF($A35&gt;$J$8,"",'T1'!T32)</f>
        <v>0</v>
      </c>
      <c r="D35" s="85">
        <f>IF($A35&gt;$J$8,"",'T2'!T32)</f>
        <v>0</v>
      </c>
      <c r="E35" s="85">
        <f>IF($A35&gt;$J$8,"",'T3'!T32)</f>
        <v>0</v>
      </c>
      <c r="F35" s="85" t="str">
        <f>IF($A35&gt;$J$8,"",'T3'!V32)</f>
        <v/>
      </c>
      <c r="G35" s="85"/>
      <c r="H35" s="85" t="str">
        <f>IF($A35&gt;$J$8,"",'T3'!Y32)</f>
        <v/>
      </c>
      <c r="I35" s="85" t="str">
        <f t="shared" si="3"/>
        <v/>
      </c>
      <c r="J35" s="94" t="str">
        <f t="shared" si="4"/>
        <v/>
      </c>
      <c r="K35" s="62" t="str">
        <f t="shared" si="0"/>
        <v/>
      </c>
      <c r="L35" s="63"/>
      <c r="M35" s="63"/>
      <c r="N35" s="63"/>
      <c r="R35" s="64" t="str">
        <f t="shared" si="1"/>
        <v/>
      </c>
      <c r="S35" s="64" t="str">
        <f t="shared" si="2"/>
        <v/>
      </c>
    </row>
    <row r="36" spans="1:19" s="64" customFormat="1" ht="14.1" customHeight="1">
      <c r="A36" s="23">
        <f>Actas!A37</f>
        <v>26</v>
      </c>
      <c r="B36" s="23">
        <f>IF(A36&gt;$J$8,"",'T1'!C33)</f>
        <v>0</v>
      </c>
      <c r="C36" s="85">
        <f>IF($A36&gt;$J$8,"",'T1'!T33)</f>
        <v>0</v>
      </c>
      <c r="D36" s="85">
        <f>IF($A36&gt;$J$8,"",'T2'!T33)</f>
        <v>0</v>
      </c>
      <c r="E36" s="85">
        <f>IF($A36&gt;$J$8,"",'T3'!T33)</f>
        <v>0</v>
      </c>
      <c r="F36" s="85" t="str">
        <f>IF($A36&gt;$J$8,"",'T3'!V33)</f>
        <v/>
      </c>
      <c r="G36" s="85"/>
      <c r="H36" s="85" t="str">
        <f>IF($A36&gt;$J$8,"",'T3'!Y33)</f>
        <v/>
      </c>
      <c r="I36" s="85" t="str">
        <f t="shared" si="3"/>
        <v/>
      </c>
      <c r="J36" s="94" t="str">
        <f t="shared" si="4"/>
        <v/>
      </c>
      <c r="K36" s="62" t="str">
        <f t="shared" si="0"/>
        <v/>
      </c>
      <c r="L36" s="63"/>
      <c r="M36" s="63"/>
      <c r="N36" s="63"/>
      <c r="R36" s="64" t="str">
        <f t="shared" si="1"/>
        <v/>
      </c>
      <c r="S36" s="64" t="str">
        <f t="shared" si="2"/>
        <v/>
      </c>
    </row>
    <row r="37" spans="1:19" s="64" customFormat="1" ht="14.1" customHeight="1">
      <c r="A37" s="23">
        <f>Actas!A38</f>
        <v>27</v>
      </c>
      <c r="B37" s="23">
        <f>IF(A37&gt;$J$8,"",'T1'!C34)</f>
        <v>0</v>
      </c>
      <c r="C37" s="85">
        <f>IF($A37&gt;$J$8,"",'T1'!T34)</f>
        <v>0</v>
      </c>
      <c r="D37" s="85">
        <f>IF($A37&gt;$J$8,"",'T2'!T34)</f>
        <v>0</v>
      </c>
      <c r="E37" s="85">
        <f>IF($A37&gt;$J$8,"",'T3'!T34)</f>
        <v>0</v>
      </c>
      <c r="F37" s="85" t="str">
        <f>IF($A37&gt;$J$8,"",'T3'!V34)</f>
        <v/>
      </c>
      <c r="G37" s="85"/>
      <c r="H37" s="85" t="str">
        <f>IF($A37&gt;$J$8,"",'T3'!Y34)</f>
        <v/>
      </c>
      <c r="I37" s="85" t="str">
        <f t="shared" si="3"/>
        <v/>
      </c>
      <c r="J37" s="94" t="str">
        <f t="shared" si="4"/>
        <v/>
      </c>
      <c r="K37" s="62" t="str">
        <f t="shared" si="0"/>
        <v/>
      </c>
      <c r="L37" s="63"/>
      <c r="M37" s="63"/>
      <c r="N37" s="63"/>
      <c r="R37" s="64" t="str">
        <f t="shared" si="1"/>
        <v/>
      </c>
      <c r="S37" s="64" t="str">
        <f t="shared" si="2"/>
        <v/>
      </c>
    </row>
    <row r="38" spans="1:19" s="64" customFormat="1" ht="14.1" customHeight="1">
      <c r="A38" s="23">
        <f>Actas!A39</f>
        <v>28</v>
      </c>
      <c r="B38" s="23">
        <f>IF(A38&gt;$J$8,"",'T1'!C35)</f>
        <v>0</v>
      </c>
      <c r="C38" s="85">
        <f>IF($A38&gt;$J$8,"",'T1'!T35)</f>
        <v>0</v>
      </c>
      <c r="D38" s="85">
        <f>IF($A38&gt;$J$8,"",'T2'!T35)</f>
        <v>0</v>
      </c>
      <c r="E38" s="85">
        <f>IF($A38&gt;$J$8,"",'T3'!T35)</f>
        <v>0</v>
      </c>
      <c r="F38" s="85" t="str">
        <f>IF($A38&gt;$J$8,"",'T3'!V35)</f>
        <v/>
      </c>
      <c r="G38" s="85"/>
      <c r="H38" s="85" t="str">
        <f>IF($A38&gt;$J$8,"",'T3'!Y35)</f>
        <v/>
      </c>
      <c r="I38" s="85" t="str">
        <f t="shared" si="3"/>
        <v/>
      </c>
      <c r="J38" s="94" t="str">
        <f t="shared" si="4"/>
        <v/>
      </c>
      <c r="K38" s="62" t="str">
        <f t="shared" si="0"/>
        <v/>
      </c>
      <c r="L38" s="63"/>
      <c r="M38" s="63"/>
      <c r="N38" s="63"/>
      <c r="R38" s="64" t="str">
        <f t="shared" si="1"/>
        <v/>
      </c>
      <c r="S38" s="64" t="str">
        <f t="shared" si="2"/>
        <v/>
      </c>
    </row>
    <row r="39" spans="1:19" s="64" customFormat="1" ht="14.1" customHeight="1">
      <c r="A39" s="23">
        <f>Actas!A40</f>
        <v>29</v>
      </c>
      <c r="B39" s="23">
        <f>IF(A39&gt;$J$8,"",'T1'!C36)</f>
        <v>0</v>
      </c>
      <c r="C39" s="85">
        <f>IF($A39&gt;$J$8,"",'T1'!T36)</f>
        <v>0</v>
      </c>
      <c r="D39" s="85">
        <f>IF($A39&gt;$J$8,"",'T2'!T36)</f>
        <v>0</v>
      </c>
      <c r="E39" s="85">
        <f>IF($A39&gt;$J$8,"",'T3'!T36)</f>
        <v>0</v>
      </c>
      <c r="F39" s="85" t="str">
        <f>IF($A39&gt;$J$8,"",'T3'!V36)</f>
        <v/>
      </c>
      <c r="G39" s="85"/>
      <c r="H39" s="85" t="str">
        <f>IF($A39&gt;$J$8,"",'T3'!Y36)</f>
        <v/>
      </c>
      <c r="I39" s="85" t="str">
        <f t="shared" si="3"/>
        <v/>
      </c>
      <c r="J39" s="94" t="str">
        <f t="shared" si="4"/>
        <v/>
      </c>
      <c r="K39" s="62" t="str">
        <f t="shared" si="0"/>
        <v/>
      </c>
      <c r="L39" s="63"/>
      <c r="M39" s="63"/>
      <c r="N39" s="63"/>
      <c r="R39" s="64" t="str">
        <f t="shared" si="1"/>
        <v/>
      </c>
      <c r="S39" s="64" t="str">
        <f t="shared" si="2"/>
        <v/>
      </c>
    </row>
    <row r="40" spans="1:19" s="64" customFormat="1" ht="14.1" customHeight="1">
      <c r="A40" s="23">
        <f>Actas!A41</f>
        <v>30</v>
      </c>
      <c r="B40" s="23">
        <f>IF(A40&gt;$J$8,"",'T1'!C37)</f>
        <v>0</v>
      </c>
      <c r="C40" s="85">
        <f>IF($A40&gt;$J$8,"",'T1'!T37)</f>
        <v>0</v>
      </c>
      <c r="D40" s="85">
        <f>IF($A40&gt;$J$8,"",'T2'!T37)</f>
        <v>0</v>
      </c>
      <c r="E40" s="85">
        <f>IF($A40&gt;$J$8,"",'T3'!T37)</f>
        <v>0</v>
      </c>
      <c r="F40" s="85" t="str">
        <f>IF($A40&gt;$J$8,"",'T3'!V37)</f>
        <v/>
      </c>
      <c r="G40" s="85"/>
      <c r="H40" s="85" t="str">
        <f>IF($A40&gt;$J$8,"",'T3'!Y37)</f>
        <v/>
      </c>
      <c r="I40" s="85" t="str">
        <f t="shared" si="3"/>
        <v/>
      </c>
      <c r="J40" s="94" t="str">
        <f t="shared" si="4"/>
        <v/>
      </c>
      <c r="K40" s="62" t="str">
        <f t="shared" si="0"/>
        <v/>
      </c>
      <c r="L40" s="63"/>
      <c r="M40" s="63"/>
      <c r="N40" s="63"/>
      <c r="R40" s="64" t="str">
        <f t="shared" si="1"/>
        <v/>
      </c>
      <c r="S40" s="64" t="str">
        <f t="shared" si="2"/>
        <v/>
      </c>
    </row>
    <row r="41" spans="1:19" s="64" customFormat="1" ht="14.1" customHeight="1">
      <c r="A41" s="23">
        <f>Actas!A42</f>
        <v>31</v>
      </c>
      <c r="B41" s="23">
        <f>IF(A41&gt;$J$8,"",'T1'!C38)</f>
        <v>0</v>
      </c>
      <c r="C41" s="85">
        <f>IF($A41&gt;$J$8,"",'T1'!T38)</f>
        <v>0</v>
      </c>
      <c r="D41" s="85">
        <f>IF($A41&gt;$J$8,"",'T2'!T38)</f>
        <v>0</v>
      </c>
      <c r="E41" s="85">
        <f>IF($A41&gt;$J$8,"",'T3'!T38)</f>
        <v>0</v>
      </c>
      <c r="F41" s="85" t="str">
        <f>IF($A41&gt;$J$8,"",'T3'!V38)</f>
        <v/>
      </c>
      <c r="G41" s="85"/>
      <c r="H41" s="85" t="str">
        <f>IF($A41&gt;$J$8,"",'T3'!Y38)</f>
        <v/>
      </c>
      <c r="I41" s="85" t="str">
        <f t="shared" si="3"/>
        <v/>
      </c>
      <c r="J41" s="94" t="str">
        <f t="shared" si="4"/>
        <v/>
      </c>
      <c r="K41" s="62" t="str">
        <f t="shared" si="0"/>
        <v/>
      </c>
      <c r="L41" s="63"/>
      <c r="M41" s="63"/>
      <c r="N41" s="63"/>
      <c r="R41" s="64" t="str">
        <f t="shared" si="1"/>
        <v/>
      </c>
      <c r="S41" s="64" t="str">
        <f t="shared" si="2"/>
        <v/>
      </c>
    </row>
    <row r="42" spans="1:19" s="64" customFormat="1" ht="14.1" customHeight="1">
      <c r="A42" s="23">
        <f>Actas!A43</f>
        <v>32</v>
      </c>
      <c r="B42" s="23">
        <f>IF(A42&gt;$J$8,"",'T1'!C39)</f>
        <v>0</v>
      </c>
      <c r="C42" s="85">
        <f>IF($A42&gt;$J$8,"",'T1'!T39)</f>
        <v>0</v>
      </c>
      <c r="D42" s="85">
        <f>IF($A42&gt;$J$8,"",'T2'!T39)</f>
        <v>0</v>
      </c>
      <c r="E42" s="85">
        <f>IF($A42&gt;$J$8,"",'T3'!T39)</f>
        <v>0</v>
      </c>
      <c r="F42" s="85" t="str">
        <f>IF($A42&gt;$J$8,"",'T3'!V39)</f>
        <v/>
      </c>
      <c r="G42" s="85"/>
      <c r="H42" s="85" t="str">
        <f>IF($A42&gt;$J$8,"",'T3'!Y39)</f>
        <v/>
      </c>
      <c r="I42" s="85" t="str">
        <f t="shared" si="3"/>
        <v/>
      </c>
      <c r="J42" s="94" t="str">
        <f t="shared" si="4"/>
        <v/>
      </c>
      <c r="K42" s="62" t="str">
        <f t="shared" si="0"/>
        <v/>
      </c>
      <c r="L42" s="63"/>
      <c r="M42" s="63"/>
      <c r="N42" s="63"/>
      <c r="R42" s="64" t="str">
        <f t="shared" si="1"/>
        <v/>
      </c>
      <c r="S42" s="64" t="str">
        <f t="shared" si="2"/>
        <v/>
      </c>
    </row>
    <row r="43" spans="1:19" s="64" customFormat="1" ht="14.1" customHeight="1">
      <c r="A43" s="23">
        <f>Actas!A44</f>
        <v>33</v>
      </c>
      <c r="B43" s="23">
        <f>IF(A43&gt;$J$8,"",'T1'!C40)</f>
        <v>0</v>
      </c>
      <c r="C43" s="85">
        <f>IF($A43&gt;$J$8,"",'T1'!T40)</f>
        <v>0</v>
      </c>
      <c r="D43" s="85">
        <f>IF($A43&gt;$J$8,"",'T2'!T40)</f>
        <v>0</v>
      </c>
      <c r="E43" s="85">
        <f>IF($A43&gt;$J$8,"",'T3'!T40)</f>
        <v>0</v>
      </c>
      <c r="F43" s="85" t="str">
        <f>IF($A43&gt;$J$8,"",'T3'!V40)</f>
        <v/>
      </c>
      <c r="G43" s="85"/>
      <c r="H43" s="85" t="str">
        <f>IF($A43&gt;$J$8,"",'T3'!Y40)</f>
        <v/>
      </c>
      <c r="I43" s="85" t="str">
        <f t="shared" si="3"/>
        <v/>
      </c>
      <c r="J43" s="94" t="str">
        <f t="shared" si="4"/>
        <v/>
      </c>
      <c r="K43" s="62" t="str">
        <f t="shared" si="0"/>
        <v/>
      </c>
      <c r="L43" s="63"/>
      <c r="M43" s="63"/>
      <c r="N43" s="63"/>
      <c r="R43" s="64" t="str">
        <f t="shared" si="1"/>
        <v/>
      </c>
      <c r="S43" s="64" t="str">
        <f t="shared" si="2"/>
        <v/>
      </c>
    </row>
    <row r="44" spans="1:19" s="64" customFormat="1" ht="14.1" customHeight="1">
      <c r="A44" s="23">
        <f>Actas!A45</f>
        <v>34</v>
      </c>
      <c r="B44" s="23">
        <f>IF(A44&gt;$J$8,"",'T1'!C41)</f>
        <v>0</v>
      </c>
      <c r="C44" s="85">
        <f>IF($A44&gt;$J$8,"",'T1'!T41)</f>
        <v>0</v>
      </c>
      <c r="D44" s="85">
        <f>IF($A44&gt;$J$8,"",'T2'!T41)</f>
        <v>0</v>
      </c>
      <c r="E44" s="85">
        <f>IF($A44&gt;$J$8,"",'T3'!T41)</f>
        <v>0</v>
      </c>
      <c r="F44" s="85" t="str">
        <f>IF($A44&gt;$J$8,"",'T3'!V41)</f>
        <v/>
      </c>
      <c r="G44" s="85"/>
      <c r="H44" s="85" t="str">
        <f>IF($A44&gt;$J$8,"",'T3'!Y41)</f>
        <v/>
      </c>
      <c r="I44" s="85" t="str">
        <f t="shared" si="3"/>
        <v/>
      </c>
      <c r="J44" s="94" t="str">
        <f t="shared" si="4"/>
        <v/>
      </c>
      <c r="K44" s="62" t="str">
        <f t="shared" si="0"/>
        <v/>
      </c>
      <c r="L44" s="63"/>
      <c r="M44" s="63"/>
      <c r="N44" s="63"/>
      <c r="R44" s="64" t="str">
        <f t="shared" si="1"/>
        <v/>
      </c>
      <c r="S44" s="64" t="str">
        <f t="shared" si="2"/>
        <v/>
      </c>
    </row>
    <row r="45" spans="1:19" s="64" customFormat="1" ht="14.1" customHeight="1">
      <c r="A45" s="23">
        <f>Actas!A46</f>
        <v>35</v>
      </c>
      <c r="B45" s="23">
        <f>IF(A45&gt;$J$8,"",'T1'!C42)</f>
        <v>0</v>
      </c>
      <c r="C45" s="85">
        <f>IF($A45&gt;$J$8,"",'T1'!T42)</f>
        <v>2.7</v>
      </c>
      <c r="D45" s="85">
        <f>IF($A45&gt;$J$8,"",'T2'!T42)</f>
        <v>0</v>
      </c>
      <c r="E45" s="85">
        <f>IF($A45&gt;$J$8,"",'T3'!T42)</f>
        <v>0</v>
      </c>
      <c r="F45" s="85" t="str">
        <f>IF($A45&gt;$J$8,"",'T3'!V42)</f>
        <v/>
      </c>
      <c r="G45" s="85"/>
      <c r="H45" s="85" t="str">
        <f>IF($A45&gt;$J$8,"",'T3'!Y42)</f>
        <v/>
      </c>
      <c r="I45" s="85" t="str">
        <f t="shared" si="3"/>
        <v/>
      </c>
      <c r="J45" s="94" t="str">
        <f t="shared" si="4"/>
        <v/>
      </c>
      <c r="K45" s="62" t="str">
        <f t="shared" si="0"/>
        <v/>
      </c>
      <c r="L45" s="63"/>
      <c r="M45" s="63"/>
      <c r="N45" s="63"/>
      <c r="R45" s="64" t="str">
        <f t="shared" si="1"/>
        <v/>
      </c>
      <c r="S45" s="64" t="str">
        <f t="shared" si="2"/>
        <v/>
      </c>
    </row>
    <row r="46" spans="1:19" s="64" customFormat="1" ht="14.1" customHeight="1">
      <c r="A46" s="23" t="str">
        <f>Actas!A47</f>
        <v xml:space="preserve"> </v>
      </c>
      <c r="B46" s="23" t="str">
        <f>IF(A46&gt;$J$8,"",'T1'!C43)</f>
        <v/>
      </c>
      <c r="C46" s="85" t="str">
        <f>IF($A46&gt;$J$8,"",'T1'!T43)</f>
        <v/>
      </c>
      <c r="D46" s="85" t="str">
        <f>IF($A46&gt;$J$8,"",'T2'!T43)</f>
        <v/>
      </c>
      <c r="E46" s="85" t="str">
        <f>IF($A46&gt;$J$8,"",'T3'!T43)</f>
        <v/>
      </c>
      <c r="F46" s="85" t="str">
        <f>IF($A46&gt;$J$8,"",'T3'!V43)</f>
        <v/>
      </c>
      <c r="G46" s="85"/>
      <c r="H46" s="85" t="str">
        <f>IF($A46&gt;$J$8,"",'T3'!Y43)</f>
        <v/>
      </c>
      <c r="I46" s="85"/>
      <c r="J46" s="94" t="str">
        <f t="shared" si="4"/>
        <v/>
      </c>
      <c r="K46" s="62" t="str">
        <f t="shared" si="0"/>
        <v/>
      </c>
      <c r="L46" s="63"/>
      <c r="M46" s="63"/>
      <c r="N46" s="63"/>
      <c r="R46" s="64" t="str">
        <f t="shared" si="1"/>
        <v/>
      </c>
      <c r="S46" s="64" t="str">
        <f t="shared" si="2"/>
        <v/>
      </c>
    </row>
    <row r="47" spans="1:19" s="64" customFormat="1" ht="14.1" customHeight="1">
      <c r="A47" s="23" t="str">
        <f>Actas!A48</f>
        <v xml:space="preserve"> </v>
      </c>
      <c r="B47" s="23" t="str">
        <f>IF(A47&gt;$J$8,"",'T1'!C44)</f>
        <v/>
      </c>
      <c r="C47" s="85" t="str">
        <f>IF($A47&gt;$J$8,"",'T1'!T44)</f>
        <v/>
      </c>
      <c r="D47" s="85" t="str">
        <f>IF($A47&gt;$J$8,"",'T2'!T44)</f>
        <v/>
      </c>
      <c r="E47" s="85" t="str">
        <f>IF($A47&gt;$J$8,"",'T3'!T44)</f>
        <v/>
      </c>
      <c r="F47" s="85" t="str">
        <f>IF($A47&gt;$J$8,"",'T3'!V44)</f>
        <v/>
      </c>
      <c r="G47" s="85"/>
      <c r="H47" s="85" t="str">
        <f>IF($A47&gt;$J$8,"",'T3'!Y44)</f>
        <v/>
      </c>
      <c r="I47" s="85"/>
      <c r="J47" s="94" t="str">
        <f t="shared" si="4"/>
        <v/>
      </c>
      <c r="K47" s="62" t="str">
        <f t="shared" si="0"/>
        <v/>
      </c>
      <c r="L47" s="63"/>
      <c r="M47" s="63"/>
      <c r="N47" s="63"/>
      <c r="R47" s="64" t="str">
        <f t="shared" si="1"/>
        <v/>
      </c>
      <c r="S47" s="64" t="str">
        <f t="shared" si="2"/>
        <v/>
      </c>
    </row>
    <row r="48" spans="1:19" s="64" customFormat="1" ht="14.1" customHeight="1">
      <c r="A48" s="149"/>
      <c r="B48" s="161" t="s">
        <v>144</v>
      </c>
      <c r="C48" s="142"/>
      <c r="D48" s="142"/>
      <c r="E48" s="142"/>
      <c r="F48" s="142"/>
      <c r="G48" s="142"/>
      <c r="H48" s="142"/>
      <c r="I48" s="150" t="s">
        <v>127</v>
      </c>
      <c r="J48" s="150"/>
      <c r="K48" s="62" t="str">
        <f>IF(B48&gt;$J$9,"",IF(G48="","",IF(G48&gt;=9,"DAR",IF(G48&gt;=7,"AAR",IF(G48&gt;4,"PAR",IF(G48&lt;=4,"NAR",""))))))</f>
        <v/>
      </c>
      <c r="L48" s="63"/>
      <c r="M48" s="63"/>
      <c r="N48" s="63"/>
      <c r="R48" s="64" t="str">
        <f>IF(OR($B48=" ",$G48=""),"",_xlfn.RANK.EQ($S48,$S$11:$S$56))</f>
        <v/>
      </c>
      <c r="S48" s="64" t="str">
        <f>IF(OR($B48=" ",$G48=""),"",$G48+0.00001*ROW(A38))</f>
        <v/>
      </c>
    </row>
    <row r="49" spans="1:19" s="64" customFormat="1" ht="14.1" customHeight="1">
      <c r="A49" s="149"/>
      <c r="B49" s="143" t="s">
        <v>60</v>
      </c>
      <c r="C49" s="142"/>
      <c r="D49" s="142"/>
      <c r="E49" s="142"/>
      <c r="F49" s="142"/>
      <c r="G49" s="142"/>
      <c r="H49" s="142"/>
      <c r="I49" s="151" t="s">
        <v>128</v>
      </c>
      <c r="J49" s="151"/>
      <c r="K49" s="62" t="str">
        <f>IF(B49&gt;$J$9,"",IF(G49="","",IF(G49&gt;=9,"DAR",IF(G49&gt;=7,"AAR",IF(G49&gt;4,"PAR",IF(G49&lt;=4,"NAR",""))))))</f>
        <v/>
      </c>
      <c r="L49" s="63"/>
      <c r="M49" s="63"/>
      <c r="N49" s="63"/>
      <c r="R49" s="64" t="str">
        <f>IF(OR($B49=" ",$G49=""),"",_xlfn.RANK.EQ($S49,$S$11:$S$56))</f>
        <v/>
      </c>
      <c r="S49" s="64" t="str">
        <f>IF(OR($B49=" ",$G49=""),"",$G49+0.00001*ROW(A39))</f>
        <v/>
      </c>
    </row>
    <row r="50" spans="1:19" s="64" customFormat="1" ht="14.1" customHeight="1">
      <c r="A50" s="142"/>
      <c r="B50" s="142"/>
      <c r="C50" s="142"/>
      <c r="D50" s="142"/>
      <c r="E50" s="142"/>
      <c r="F50" s="142"/>
      <c r="G50" s="142"/>
      <c r="H50" s="142"/>
      <c r="I50" s="144"/>
      <c r="J50" s="144"/>
      <c r="K50" s="62" t="str">
        <f t="shared" ref="K50" si="5">IF(A50&gt;$J$9,"",IF(G50="","",IF(G50&gt;=9,"DAR",IF(G50&gt;=7,"AAR",IF(G50&gt;4,"PAR",IF(G50&lt;=4,"NAR",""))))))</f>
        <v/>
      </c>
      <c r="L50" s="63"/>
      <c r="M50" s="63"/>
      <c r="N50" s="63"/>
      <c r="R50" s="64" t="str">
        <f>IF(OR($A50=" ",$G50=""),"",_xlfn.RANK.EQ($S50,$S$11:$S$56))</f>
        <v/>
      </c>
      <c r="S50" s="64" t="str">
        <f>IF(OR($A50=" ",$G50=""),"",$G50+0.00001*ROW(A40))</f>
        <v/>
      </c>
    </row>
    <row r="51" spans="1:19" s="64" customFormat="1" ht="14.1" customHeight="1">
      <c r="A51" s="142"/>
      <c r="B51" s="142"/>
      <c r="C51" s="142"/>
      <c r="D51" s="142"/>
      <c r="E51" s="142"/>
      <c r="F51" s="142"/>
      <c r="G51" s="142"/>
      <c r="H51" s="142"/>
      <c r="I51" s="144"/>
      <c r="J51" s="144"/>
      <c r="K51" s="62"/>
      <c r="L51" s="63"/>
      <c r="M51" s="63"/>
      <c r="N51" s="63"/>
    </row>
    <row r="52" spans="1:19" s="64" customFormat="1" ht="14.1" customHeight="1">
      <c r="A52" s="142"/>
      <c r="B52" s="142"/>
      <c r="C52" s="142"/>
      <c r="D52" s="142"/>
      <c r="E52" s="142"/>
      <c r="F52" s="142"/>
      <c r="G52" s="142"/>
      <c r="H52" s="142"/>
      <c r="I52" s="144"/>
      <c r="J52" s="144"/>
      <c r="K52" s="62"/>
      <c r="L52" s="63"/>
      <c r="M52" s="63"/>
      <c r="N52" s="63"/>
    </row>
    <row r="53" spans="1:19" s="64" customFormat="1" ht="14.1" customHeight="1">
      <c r="A53" s="145"/>
      <c r="B53" s="149"/>
      <c r="C53" s="244" t="s">
        <v>116</v>
      </c>
      <c r="D53" s="244"/>
      <c r="E53" s="244"/>
      <c r="F53" s="142"/>
      <c r="G53" s="142"/>
      <c r="H53" s="142"/>
      <c r="I53" s="144"/>
      <c r="J53" s="144"/>
      <c r="K53" s="62"/>
      <c r="L53" s="63"/>
      <c r="M53" s="63"/>
      <c r="N53" s="63"/>
    </row>
    <row r="54" spans="1:19" s="64" customFormat="1" ht="14.1" customHeight="1">
      <c r="A54" s="146"/>
      <c r="B54" s="149"/>
      <c r="C54" s="243" t="s">
        <v>117</v>
      </c>
      <c r="D54" s="243"/>
      <c r="E54" s="243"/>
      <c r="F54" s="142"/>
      <c r="G54" s="142"/>
      <c r="H54" s="146"/>
      <c r="I54" s="147"/>
      <c r="J54" s="147"/>
      <c r="K54" s="62"/>
      <c r="L54" s="63"/>
      <c r="M54" s="63"/>
      <c r="N54" s="63"/>
    </row>
    <row r="55" spans="1:19" s="64" customFormat="1" ht="14.1" customHeight="1">
      <c r="A55" s="152" t="str">
        <f>[2]Actas!A56</f>
        <v xml:space="preserve"> </v>
      </c>
      <c r="B55" s="152" t="str">
        <f>IF(A55&gt;$J$8,"",[2]T1!C52)</f>
        <v/>
      </c>
      <c r="C55" s="85" t="str">
        <f>IF($A55&gt;$J$8,"",[2]T1!AB52)</f>
        <v/>
      </c>
      <c r="D55" s="85" t="str">
        <f>IF($A55&gt;$J$8,"",[2]T2!AB52)</f>
        <v/>
      </c>
      <c r="E55" s="85" t="str">
        <f>IF($A55&gt;$J$8,"",[2]T3!AB52)</f>
        <v/>
      </c>
      <c r="F55" s="85" t="str">
        <f>IF($A55&gt;$J$8,"",[2]T3!AD52)</f>
        <v/>
      </c>
      <c r="G55" s="85"/>
      <c r="H55" s="85" t="str">
        <f>IF($A55&gt;$J$8,"",[2]T3!AE52)</f>
        <v/>
      </c>
      <c r="I55" s="85"/>
      <c r="J55" s="153" t="str">
        <f t="shared" ref="J55" si="6">IF(OR(C55="",D55="",E55="",H55=""),"",IF(A55&gt;$J$9,"",IF(H55=0,"",IF(H55&gt;=7,"APROBADO",IF(H55&gt;=5,"SUPLETORIO")))))</f>
        <v/>
      </c>
      <c r="K55" s="62"/>
      <c r="L55" s="63"/>
      <c r="M55" s="63"/>
      <c r="N55" s="63"/>
    </row>
    <row r="56" spans="1:19" ht="15" customHeight="1"/>
    <row r="57" spans="1:19" ht="15" customHeight="1"/>
    <row r="58" spans="1:19" ht="15" customHeight="1"/>
    <row r="59" spans="1:19" ht="15" customHeight="1"/>
    <row r="60" spans="1:19" ht="15" customHeight="1"/>
    <row r="61" spans="1:19" ht="15" customHeight="1"/>
    <row r="62" spans="1:19" ht="15" customHeight="1"/>
    <row r="63" spans="1:19" ht="15" customHeight="1"/>
    <row r="64" spans="1:1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mergeCells count="7">
    <mergeCell ref="C53:E53"/>
    <mergeCell ref="C54:E54"/>
    <mergeCell ref="A1:J1"/>
    <mergeCell ref="A2:J2"/>
    <mergeCell ref="A3:J3"/>
    <mergeCell ref="A4:J4"/>
    <mergeCell ref="A5:J5"/>
  </mergeCells>
  <phoneticPr fontId="59" type="noConversion"/>
  <conditionalFormatting sqref="A11:J47">
    <cfRule type="expression" dxfId="2" priority="14">
      <formula>$A11&lt;=$J$8</formula>
    </cfRule>
  </conditionalFormatting>
  <conditionalFormatting sqref="A55:J55">
    <cfRule type="expression" dxfId="1" priority="1">
      <formula>$A55&lt;=$J$8</formula>
    </cfRule>
  </conditionalFormatting>
  <printOptions horizontalCentered="1"/>
  <pageMargins left="0.27559055118110237" right="0.19685039370078741" top="0.23622047244094491" bottom="0.27559055118110237" header="0.27559055118110237" footer="0.19685039370078741"/>
  <pageSetup paperSize="9" scale="71"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tabColor rgb="FF66CCFF"/>
  </sheetPr>
  <dimension ref="A1:G93"/>
  <sheetViews>
    <sheetView showGridLines="0" showZeros="0" showWhiteSpace="0" view="pageLayout" topLeftCell="A2" zoomScaleNormal="100" workbookViewId="0">
      <selection activeCell="B16" sqref="B16"/>
    </sheetView>
  </sheetViews>
  <sheetFormatPr baseColWidth="10" defaultColWidth="0" defaultRowHeight="15" customHeight="1" zeroHeight="1"/>
  <cols>
    <col min="1" max="1" width="8.28515625" style="63" customWidth="1"/>
    <col min="2" max="2" width="43" style="63" customWidth="1"/>
    <col min="3" max="5" width="10.42578125" style="63" customWidth="1"/>
    <col min="6" max="6" width="18.28515625" style="63" customWidth="1"/>
    <col min="7" max="7" width="1.5703125" style="63" customWidth="1"/>
    <col min="8" max="16384" width="11.42578125" style="63" hidden="1"/>
  </cols>
  <sheetData>
    <row r="1" spans="1:6" hidden="1">
      <c r="A1" s="31"/>
      <c r="B1" s="31"/>
      <c r="C1" s="31"/>
      <c r="D1" s="31"/>
      <c r="E1" s="31"/>
      <c r="F1" s="31"/>
    </row>
    <row r="2" spans="1:6" ht="15.75">
      <c r="A2" s="288" t="str">
        <f>DATOS!B2</f>
        <v>ESCUELA DE EDUCACIÓN BÁSICA</v>
      </c>
      <c r="B2" s="288"/>
      <c r="C2" s="288"/>
      <c r="D2" s="288"/>
      <c r="E2" s="288"/>
      <c r="F2" s="288"/>
    </row>
    <row r="3" spans="1:6" ht="18">
      <c r="A3" s="289" t="str">
        <f>DATOS!B3</f>
        <v>“GENERAL MANUEL SERRANO RENDA”</v>
      </c>
      <c r="B3" s="289"/>
      <c r="C3" s="289"/>
      <c r="D3" s="289"/>
      <c r="E3" s="289"/>
      <c r="F3" s="289"/>
    </row>
    <row r="4" spans="1:6" ht="15.75">
      <c r="A4" s="290" t="s">
        <v>81</v>
      </c>
      <c r="B4" s="290"/>
      <c r="C4" s="290"/>
      <c r="D4" s="290"/>
      <c r="E4" s="290"/>
      <c r="F4" s="290"/>
    </row>
    <row r="5" spans="1:6" ht="15.75">
      <c r="A5" s="288" t="str">
        <f>Final!A4</f>
        <v>PERÍODO LECTIVO: 2023-2024</v>
      </c>
      <c r="B5" s="288"/>
      <c r="C5" s="288"/>
      <c r="D5" s="288"/>
      <c r="E5" s="288"/>
      <c r="F5" s="288"/>
    </row>
    <row r="6" spans="1:6" ht="15.75">
      <c r="A6" s="291" t="str">
        <f>Final!A5</f>
        <v>SEXTO GRADO DE EDUCACIÓN GENERAL BÁSICA - PARALELO - A</v>
      </c>
      <c r="B6" s="291"/>
      <c r="C6" s="291"/>
      <c r="D6" s="291"/>
      <c r="E6" s="291"/>
      <c r="F6" s="291"/>
    </row>
    <row r="7" spans="1:6">
      <c r="A7" s="154" t="s">
        <v>137</v>
      </c>
      <c r="B7" s="31"/>
      <c r="C7" s="31">
        <v>0</v>
      </c>
      <c r="D7" s="31"/>
      <c r="E7" s="31"/>
      <c r="F7" s="31"/>
    </row>
    <row r="8" spans="1:6">
      <c r="A8" s="154" t="s">
        <v>143</v>
      </c>
      <c r="B8" s="31"/>
      <c r="C8" s="31">
        <v>0</v>
      </c>
      <c r="D8" s="31"/>
      <c r="E8" s="31"/>
      <c r="F8" s="31"/>
    </row>
    <row r="9" spans="1:6" ht="15.75">
      <c r="A9" s="154" t="s">
        <v>78</v>
      </c>
      <c r="B9" s="93">
        <f>DATOS!C14</f>
        <v>0</v>
      </c>
      <c r="C9" s="31"/>
      <c r="D9" s="31"/>
      <c r="E9" s="31"/>
      <c r="F9" s="155">
        <v>47</v>
      </c>
    </row>
    <row r="10" spans="1:6">
      <c r="A10" s="31"/>
      <c r="B10" s="31"/>
      <c r="C10" s="31"/>
      <c r="D10" s="31"/>
      <c r="E10" s="31"/>
    </row>
    <row r="11" spans="1:6" ht="24">
      <c r="A11" s="164" t="s">
        <v>7</v>
      </c>
      <c r="B11" s="164" t="s">
        <v>79</v>
      </c>
      <c r="C11" s="165" t="s">
        <v>82</v>
      </c>
      <c r="D11" s="165" t="s">
        <v>83</v>
      </c>
      <c r="E11" s="165" t="s">
        <v>84</v>
      </c>
      <c r="F11" s="165" t="s">
        <v>80</v>
      </c>
    </row>
    <row r="12" spans="1:6" ht="15" customHeight="1">
      <c r="A12" s="87">
        <f>Actas!A12</f>
        <v>1</v>
      </c>
      <c r="B12" s="23" t="str">
        <f>IF(A12&gt;$F$9,"",'T1'!C8)</f>
        <v>fdghfgfdhh</v>
      </c>
      <c r="C12" s="70" t="str">
        <f>IF(A12&gt;$F$9,"",IF(Final!J11="APROBADO","",Final!H11))</f>
        <v/>
      </c>
      <c r="D12" s="70"/>
      <c r="E12" s="75" t="str">
        <f t="shared" ref="E12:E49" si="0">IF(C12=" ","",IF(A12&gt;$F$9," ",IF(D12&gt;=7,7," ")))</f>
        <v xml:space="preserve"> </v>
      </c>
      <c r="F12" s="66" t="str">
        <f t="shared" ref="F12:F49" si="1">IF(A12&gt;$F$9," ",IF(C12=" "," ",IF(D12=0," ",IF(D12&lt;7,"REPROBADO",IF(E12&gt;=7,"APROBADO")))))</f>
        <v xml:space="preserve"> </v>
      </c>
    </row>
    <row r="13" spans="1:6" ht="15" customHeight="1">
      <c r="A13" s="87">
        <f>Actas!A13</f>
        <v>2</v>
      </c>
      <c r="B13" s="23" t="str">
        <f>IF(A13&gt;$F$9,"",'T1'!C9)</f>
        <v>CARLOS ARCENTALES</v>
      </c>
      <c r="C13" s="70">
        <f>IF(A13&gt;$F$9,"",IF(Final!J12="APROBADO","",Final!H12))</f>
        <v>4.99</v>
      </c>
      <c r="D13" s="70"/>
      <c r="E13" s="70" t="str">
        <f t="shared" si="0"/>
        <v xml:space="preserve"> </v>
      </c>
      <c r="F13" s="66" t="str">
        <f t="shared" si="1"/>
        <v xml:space="preserve"> </v>
      </c>
    </row>
    <row r="14" spans="1:6" ht="15" customHeight="1">
      <c r="A14" s="87">
        <f>Actas!A14</f>
        <v>3</v>
      </c>
      <c r="B14" s="23" t="str">
        <f>IF(A14&gt;$F$9,"",'T1'!C10)</f>
        <v>RAMIRO RAMIREZ</v>
      </c>
      <c r="C14" s="70" t="str">
        <f>IF(A14&gt;$F$9,"",IF(Final!J13="APROBADO","",Final!H13))</f>
        <v/>
      </c>
      <c r="D14" s="70"/>
      <c r="E14" s="70" t="str">
        <f t="shared" si="0"/>
        <v xml:space="preserve"> </v>
      </c>
      <c r="F14" s="66" t="str">
        <f t="shared" si="1"/>
        <v xml:space="preserve"> </v>
      </c>
    </row>
    <row r="15" spans="1:6" ht="15" customHeight="1">
      <c r="A15" s="87">
        <f>Actas!A15</f>
        <v>4</v>
      </c>
      <c r="B15" s="23">
        <f>IF(A15&gt;$F$9,"",'T1'!C11)</f>
        <v>0</v>
      </c>
      <c r="C15" s="70" t="str">
        <f>IF(A15&gt;$F$9,"",IF(Final!J14="APROBADO","",Final!H14))</f>
        <v/>
      </c>
      <c r="D15" s="70"/>
      <c r="E15" s="70" t="str">
        <f t="shared" si="0"/>
        <v xml:space="preserve"> </v>
      </c>
      <c r="F15" s="66" t="str">
        <f t="shared" si="1"/>
        <v xml:space="preserve"> </v>
      </c>
    </row>
    <row r="16" spans="1:6" ht="15" customHeight="1">
      <c r="A16" s="87">
        <f>Actas!A16</f>
        <v>5</v>
      </c>
      <c r="B16" s="23">
        <f>IF(A16&gt;$F$9,"",'T1'!C12)</f>
        <v>0</v>
      </c>
      <c r="C16" s="70" t="str">
        <f>IF(A16&gt;$F$9,"",IF(Final!J15="APROBADO","",Final!H15))</f>
        <v/>
      </c>
      <c r="D16" s="70"/>
      <c r="E16" s="70" t="str">
        <f t="shared" si="0"/>
        <v xml:space="preserve"> </v>
      </c>
      <c r="F16" s="66" t="str">
        <f t="shared" si="1"/>
        <v xml:space="preserve"> </v>
      </c>
    </row>
    <row r="17" spans="1:6" ht="15" customHeight="1">
      <c r="A17" s="87">
        <f>Actas!A17</f>
        <v>6</v>
      </c>
      <c r="B17" s="23">
        <f>IF(A17&gt;$F$9,"",'T1'!C13)</f>
        <v>0</v>
      </c>
      <c r="C17" s="70" t="str">
        <f>IF(A17&gt;$F$9,"",IF(Final!J16="APROBADO","",Final!H16))</f>
        <v/>
      </c>
      <c r="D17" s="70"/>
      <c r="E17" s="70" t="str">
        <f t="shared" si="0"/>
        <v xml:space="preserve"> </v>
      </c>
      <c r="F17" s="66" t="str">
        <f t="shared" si="1"/>
        <v xml:space="preserve"> </v>
      </c>
    </row>
    <row r="18" spans="1:6" ht="15" customHeight="1">
      <c r="A18" s="87">
        <f>Actas!A18</f>
        <v>7</v>
      </c>
      <c r="B18" s="23">
        <f>IF(A18&gt;$F$9,"",'T1'!C14)</f>
        <v>0</v>
      </c>
      <c r="C18" s="70" t="str">
        <f>IF(A18&gt;$F$9,"",IF(Final!J17="APROBADO","",Final!H17))</f>
        <v/>
      </c>
      <c r="D18" s="70"/>
      <c r="E18" s="70" t="str">
        <f t="shared" si="0"/>
        <v xml:space="preserve"> </v>
      </c>
      <c r="F18" s="66" t="str">
        <f t="shared" si="1"/>
        <v xml:space="preserve"> </v>
      </c>
    </row>
    <row r="19" spans="1:6" ht="15" customHeight="1">
      <c r="A19" s="87">
        <f>Actas!A19</f>
        <v>8</v>
      </c>
      <c r="B19" s="23">
        <f>IF(A19&gt;$F$9,"",'T1'!C15)</f>
        <v>0</v>
      </c>
      <c r="C19" s="70" t="str">
        <f>IF(A19&gt;$F$9,"",IF(Final!J18="APROBADO","",Final!H18))</f>
        <v/>
      </c>
      <c r="D19" s="70"/>
      <c r="E19" s="70" t="str">
        <f t="shared" si="0"/>
        <v xml:space="preserve"> </v>
      </c>
      <c r="F19" s="66" t="str">
        <f t="shared" si="1"/>
        <v xml:space="preserve"> </v>
      </c>
    </row>
    <row r="20" spans="1:6" ht="15" customHeight="1">
      <c r="A20" s="87">
        <f>Actas!A20</f>
        <v>9</v>
      </c>
      <c r="B20" s="23">
        <f>IF(A20&gt;$F$9,"",'T1'!C16)</f>
        <v>0</v>
      </c>
      <c r="C20" s="70" t="str">
        <f>IF(A20&gt;$F$9,"",IF(Final!J19="APROBADO","",Final!H19))</f>
        <v/>
      </c>
      <c r="D20" s="70"/>
      <c r="E20" s="70" t="str">
        <f t="shared" si="0"/>
        <v xml:space="preserve"> </v>
      </c>
      <c r="F20" s="66" t="str">
        <f t="shared" si="1"/>
        <v xml:space="preserve"> </v>
      </c>
    </row>
    <row r="21" spans="1:6" ht="15" customHeight="1">
      <c r="A21" s="87">
        <f>Actas!A21</f>
        <v>10</v>
      </c>
      <c r="B21" s="23">
        <f>IF(A21&gt;$F$9,"",'T1'!C17)</f>
        <v>0</v>
      </c>
      <c r="C21" s="70" t="str">
        <f>IF(A21&gt;$F$9,"",IF(Final!J20="APROBADO","",Final!H20))</f>
        <v/>
      </c>
      <c r="D21" s="70"/>
      <c r="E21" s="70" t="str">
        <f t="shared" si="0"/>
        <v xml:space="preserve"> </v>
      </c>
      <c r="F21" s="66" t="str">
        <f t="shared" si="1"/>
        <v xml:space="preserve"> </v>
      </c>
    </row>
    <row r="22" spans="1:6" ht="15" customHeight="1">
      <c r="A22" s="87">
        <f>Actas!A22</f>
        <v>11</v>
      </c>
      <c r="B22" s="23">
        <f>IF(A22&gt;$F$9,"",'T1'!C18)</f>
        <v>0</v>
      </c>
      <c r="C22" s="70" t="str">
        <f>IF(A22&gt;$F$9,"",IF(Final!J21="APROBADO","",Final!H21))</f>
        <v/>
      </c>
      <c r="D22" s="70"/>
      <c r="E22" s="70" t="str">
        <f t="shared" si="0"/>
        <v xml:space="preserve"> </v>
      </c>
      <c r="F22" s="66" t="str">
        <f t="shared" si="1"/>
        <v xml:space="preserve"> </v>
      </c>
    </row>
    <row r="23" spans="1:6" ht="15" customHeight="1">
      <c r="A23" s="87">
        <f>Actas!A23</f>
        <v>12</v>
      </c>
      <c r="B23" s="23">
        <f>IF(A23&gt;$F$9,"",'T1'!C19)</f>
        <v>0</v>
      </c>
      <c r="C23" s="70" t="str">
        <f>IF(A23&gt;$F$9,"",IF(Final!J22="APROBADO","",Final!H22))</f>
        <v/>
      </c>
      <c r="D23" s="70"/>
      <c r="E23" s="70" t="str">
        <f t="shared" si="0"/>
        <v xml:space="preserve"> </v>
      </c>
      <c r="F23" s="66" t="str">
        <f t="shared" si="1"/>
        <v xml:space="preserve"> </v>
      </c>
    </row>
    <row r="24" spans="1:6" ht="15" customHeight="1">
      <c r="A24" s="87">
        <f>Actas!A24</f>
        <v>13</v>
      </c>
      <c r="B24" s="23">
        <f>IF(A24&gt;$F$9,"",'T1'!C20)</f>
        <v>0</v>
      </c>
      <c r="C24" s="70" t="str">
        <f>IF(A24&gt;$F$9,"",IF(Final!J23="APROBADO","",Final!H23))</f>
        <v/>
      </c>
      <c r="D24" s="70"/>
      <c r="E24" s="70" t="str">
        <f t="shared" si="0"/>
        <v xml:space="preserve"> </v>
      </c>
      <c r="F24" s="66" t="str">
        <f t="shared" si="1"/>
        <v xml:space="preserve"> </v>
      </c>
    </row>
    <row r="25" spans="1:6" ht="15" customHeight="1">
      <c r="A25" s="87">
        <f>Actas!A25</f>
        <v>14</v>
      </c>
      <c r="B25" s="23">
        <f>IF(A25&gt;$F$9,"",'T1'!C21)</f>
        <v>0</v>
      </c>
      <c r="C25" s="70" t="str">
        <f>IF(A25&gt;$F$9,"",IF(Final!J24="APROBADO","",Final!H24))</f>
        <v/>
      </c>
      <c r="D25" s="70"/>
      <c r="E25" s="70" t="str">
        <f t="shared" si="0"/>
        <v xml:space="preserve"> </v>
      </c>
      <c r="F25" s="66" t="str">
        <f t="shared" si="1"/>
        <v xml:space="preserve"> </v>
      </c>
    </row>
    <row r="26" spans="1:6" ht="15" customHeight="1">
      <c r="A26" s="87">
        <f>Actas!A26</f>
        <v>15</v>
      </c>
      <c r="B26" s="23">
        <f>IF(A26&gt;$F$9,"",'T1'!C22)</f>
        <v>0</v>
      </c>
      <c r="C26" s="70" t="str">
        <f>IF(A26&gt;$F$9,"",IF(Final!J25="APROBADO","",Final!H25))</f>
        <v/>
      </c>
      <c r="D26" s="70"/>
      <c r="E26" s="70" t="str">
        <f t="shared" si="0"/>
        <v xml:space="preserve"> </v>
      </c>
      <c r="F26" s="66" t="str">
        <f t="shared" si="1"/>
        <v xml:space="preserve"> </v>
      </c>
    </row>
    <row r="27" spans="1:6" ht="15" customHeight="1">
      <c r="A27" s="87">
        <f>Actas!A27</f>
        <v>16</v>
      </c>
      <c r="B27" s="23">
        <f>IF(A27&gt;$F$9,"",'T1'!C23)</f>
        <v>0</v>
      </c>
      <c r="C27" s="70" t="str">
        <f>IF(A27&gt;$F$9,"",IF(Final!J26="APROBADO","",Final!H26))</f>
        <v/>
      </c>
      <c r="D27" s="70"/>
      <c r="E27" s="70" t="str">
        <f t="shared" si="0"/>
        <v xml:space="preserve"> </v>
      </c>
      <c r="F27" s="66" t="str">
        <f t="shared" si="1"/>
        <v xml:space="preserve"> </v>
      </c>
    </row>
    <row r="28" spans="1:6" ht="15" customHeight="1">
      <c r="A28" s="87">
        <f>Actas!A28</f>
        <v>17</v>
      </c>
      <c r="B28" s="23">
        <f>IF(A28&gt;$F$9,"",'T1'!C24)</f>
        <v>0</v>
      </c>
      <c r="C28" s="70" t="str">
        <f>IF(A28&gt;$F$9,"",IF(Final!J27="APROBADO","",Final!H27))</f>
        <v/>
      </c>
      <c r="D28" s="70"/>
      <c r="E28" s="70" t="str">
        <f t="shared" si="0"/>
        <v xml:space="preserve"> </v>
      </c>
      <c r="F28" s="66" t="str">
        <f t="shared" si="1"/>
        <v xml:space="preserve"> </v>
      </c>
    </row>
    <row r="29" spans="1:6" ht="15" customHeight="1">
      <c r="A29" s="87">
        <f>Actas!A29</f>
        <v>18</v>
      </c>
      <c r="B29" s="23">
        <f>IF(A29&gt;$F$9,"",'T1'!C25)</f>
        <v>0</v>
      </c>
      <c r="C29" s="70" t="str">
        <f>IF(A29&gt;$F$9,"",IF(Final!J28="APROBADO","",Final!H28))</f>
        <v/>
      </c>
      <c r="D29" s="70"/>
      <c r="E29" s="70" t="str">
        <f t="shared" si="0"/>
        <v xml:space="preserve"> </v>
      </c>
      <c r="F29" s="66" t="str">
        <f t="shared" si="1"/>
        <v xml:space="preserve"> </v>
      </c>
    </row>
    <row r="30" spans="1:6" ht="15" customHeight="1">
      <c r="A30" s="87">
        <f>Actas!A30</f>
        <v>19</v>
      </c>
      <c r="B30" s="23">
        <f>IF(A30&gt;$F$9,"",'T1'!C26)</f>
        <v>0</v>
      </c>
      <c r="C30" s="70" t="str">
        <f>IF(A30&gt;$F$9,"",IF(Final!J29="APROBADO","",Final!H29))</f>
        <v/>
      </c>
      <c r="D30" s="70"/>
      <c r="E30" s="70" t="str">
        <f t="shared" si="0"/>
        <v xml:space="preserve"> </v>
      </c>
      <c r="F30" s="66" t="str">
        <f t="shared" si="1"/>
        <v xml:space="preserve"> </v>
      </c>
    </row>
    <row r="31" spans="1:6" ht="15" customHeight="1">
      <c r="A31" s="87">
        <f>Actas!A31</f>
        <v>20</v>
      </c>
      <c r="B31" s="23">
        <f>IF(A31&gt;$F$9,"",'T1'!C27)</f>
        <v>0</v>
      </c>
      <c r="C31" s="70" t="str">
        <f>IF(A31&gt;$F$9,"",IF(Final!J30="APROBADO","",Final!H30))</f>
        <v/>
      </c>
      <c r="D31" s="70"/>
      <c r="E31" s="70" t="str">
        <f t="shared" si="0"/>
        <v xml:space="preserve"> </v>
      </c>
      <c r="F31" s="66" t="str">
        <f t="shared" si="1"/>
        <v xml:space="preserve"> </v>
      </c>
    </row>
    <row r="32" spans="1:6" ht="15" customHeight="1">
      <c r="A32" s="87">
        <f>Actas!A32</f>
        <v>21</v>
      </c>
      <c r="B32" s="23">
        <f>IF(A32&gt;$F$9,"",'T1'!C28)</f>
        <v>0</v>
      </c>
      <c r="C32" s="70" t="str">
        <f>IF(A32&gt;$F$9,"",IF(Final!J31="APROBADO","",Final!H31))</f>
        <v/>
      </c>
      <c r="D32" s="70"/>
      <c r="E32" s="70" t="str">
        <f t="shared" si="0"/>
        <v xml:space="preserve"> </v>
      </c>
      <c r="F32" s="66" t="str">
        <f t="shared" si="1"/>
        <v xml:space="preserve"> </v>
      </c>
    </row>
    <row r="33" spans="1:6" ht="15" customHeight="1">
      <c r="A33" s="87">
        <f>Actas!A33</f>
        <v>22</v>
      </c>
      <c r="B33" s="23">
        <f>IF(A33&gt;$F$9,"",'T1'!C29)</f>
        <v>0</v>
      </c>
      <c r="C33" s="70" t="str">
        <f>IF(A33&gt;$F$9,"",IF(Final!J32="APROBADO","",Final!H32))</f>
        <v/>
      </c>
      <c r="D33" s="70"/>
      <c r="E33" s="70" t="str">
        <f t="shared" si="0"/>
        <v xml:space="preserve"> </v>
      </c>
      <c r="F33" s="66" t="str">
        <f t="shared" si="1"/>
        <v xml:space="preserve"> </v>
      </c>
    </row>
    <row r="34" spans="1:6" ht="15" customHeight="1">
      <c r="A34" s="87">
        <f>Actas!A34</f>
        <v>23</v>
      </c>
      <c r="B34" s="23">
        <f>IF(A34&gt;$F$9,"",'T1'!C30)</f>
        <v>0</v>
      </c>
      <c r="C34" s="70" t="str">
        <f>IF(A34&gt;$F$9,"",IF(Final!J33="APROBADO","",Final!H33))</f>
        <v/>
      </c>
      <c r="D34" s="70"/>
      <c r="E34" s="70" t="str">
        <f t="shared" si="0"/>
        <v xml:space="preserve"> </v>
      </c>
      <c r="F34" s="66" t="str">
        <f t="shared" si="1"/>
        <v xml:space="preserve"> </v>
      </c>
    </row>
    <row r="35" spans="1:6" ht="15" customHeight="1">
      <c r="A35" s="87">
        <f>Actas!A35</f>
        <v>24</v>
      </c>
      <c r="B35" s="23">
        <f>IF(A35&gt;$F$9,"",'T1'!C31)</f>
        <v>0</v>
      </c>
      <c r="C35" s="70" t="str">
        <f>IF(A35&gt;$F$9,"",IF(Final!J34="APROBADO","",Final!H34))</f>
        <v/>
      </c>
      <c r="D35" s="70"/>
      <c r="E35" s="70" t="str">
        <f t="shared" si="0"/>
        <v xml:space="preserve"> </v>
      </c>
      <c r="F35" s="66" t="str">
        <f t="shared" si="1"/>
        <v xml:space="preserve"> </v>
      </c>
    </row>
    <row r="36" spans="1:6" ht="15" customHeight="1">
      <c r="A36" s="87">
        <f>Actas!A36</f>
        <v>25</v>
      </c>
      <c r="B36" s="23">
        <f>IF(A36&gt;$F$9,"",'T1'!C32)</f>
        <v>0</v>
      </c>
      <c r="C36" s="70" t="str">
        <f>IF(A36&gt;$F$9,"",IF(Final!J35="APROBADO","",Final!H35))</f>
        <v/>
      </c>
      <c r="D36" s="70"/>
      <c r="E36" s="70" t="str">
        <f t="shared" si="0"/>
        <v xml:space="preserve"> </v>
      </c>
      <c r="F36" s="66" t="str">
        <f t="shared" si="1"/>
        <v xml:space="preserve"> </v>
      </c>
    </row>
    <row r="37" spans="1:6" ht="15" customHeight="1">
      <c r="A37" s="87">
        <f>Actas!A37</f>
        <v>26</v>
      </c>
      <c r="B37" s="23">
        <f>IF(A37&gt;$F$9,"",'T1'!C33)</f>
        <v>0</v>
      </c>
      <c r="C37" s="70" t="str">
        <f>IF(A37&gt;$F$9,"",IF(Final!J36="APROBADO","",Final!H36))</f>
        <v/>
      </c>
      <c r="D37" s="70"/>
      <c r="E37" s="70" t="str">
        <f t="shared" si="0"/>
        <v xml:space="preserve"> </v>
      </c>
      <c r="F37" s="66" t="str">
        <f t="shared" si="1"/>
        <v xml:space="preserve"> </v>
      </c>
    </row>
    <row r="38" spans="1:6" ht="15" customHeight="1">
      <c r="A38" s="87">
        <f>Actas!A38</f>
        <v>27</v>
      </c>
      <c r="B38" s="23">
        <f>IF(A38&gt;$F$9,"",'T1'!C34)</f>
        <v>0</v>
      </c>
      <c r="C38" s="70" t="str">
        <f>IF(A38&gt;$F$9,"",IF(Final!J37="APROBADO","",Final!H37))</f>
        <v/>
      </c>
      <c r="D38" s="70"/>
      <c r="E38" s="70" t="str">
        <f t="shared" si="0"/>
        <v xml:space="preserve"> </v>
      </c>
      <c r="F38" s="66" t="str">
        <f t="shared" si="1"/>
        <v xml:space="preserve"> </v>
      </c>
    </row>
    <row r="39" spans="1:6" ht="15" customHeight="1">
      <c r="A39" s="87">
        <f>Actas!A39</f>
        <v>28</v>
      </c>
      <c r="B39" s="23">
        <f>IF(A39&gt;$F$9,"",'T1'!C35)</f>
        <v>0</v>
      </c>
      <c r="C39" s="70" t="str">
        <f>IF(A39&gt;$F$9,"",IF(Final!J38="APROBADO","",Final!H38))</f>
        <v/>
      </c>
      <c r="D39" s="70"/>
      <c r="E39" s="70" t="str">
        <f t="shared" si="0"/>
        <v xml:space="preserve"> </v>
      </c>
      <c r="F39" s="66" t="str">
        <f t="shared" si="1"/>
        <v xml:space="preserve"> </v>
      </c>
    </row>
    <row r="40" spans="1:6" ht="15" customHeight="1">
      <c r="A40" s="87">
        <f>Actas!A40</f>
        <v>29</v>
      </c>
      <c r="B40" s="23">
        <f>IF(A40&gt;$F$9,"",'T1'!C36)</f>
        <v>0</v>
      </c>
      <c r="C40" s="70" t="str">
        <f>IF(A40&gt;$F$9,"",IF(Final!J39="APROBADO","",Final!H39))</f>
        <v/>
      </c>
      <c r="D40" s="70"/>
      <c r="E40" s="70" t="str">
        <f t="shared" si="0"/>
        <v xml:space="preserve"> </v>
      </c>
      <c r="F40" s="66" t="str">
        <f t="shared" si="1"/>
        <v xml:space="preserve"> </v>
      </c>
    </row>
    <row r="41" spans="1:6" ht="15" customHeight="1">
      <c r="A41" s="87">
        <f>Actas!A41</f>
        <v>30</v>
      </c>
      <c r="B41" s="23">
        <f>IF(A41&gt;$F$9,"",'T1'!C37)</f>
        <v>0</v>
      </c>
      <c r="C41" s="70" t="str">
        <f>IF(A41&gt;$F$9,"",IF(Final!J40="APROBADO","",Final!H40))</f>
        <v/>
      </c>
      <c r="D41" s="70"/>
      <c r="E41" s="70" t="str">
        <f t="shared" si="0"/>
        <v xml:space="preserve"> </v>
      </c>
      <c r="F41" s="66" t="str">
        <f t="shared" si="1"/>
        <v xml:space="preserve"> </v>
      </c>
    </row>
    <row r="42" spans="1:6" ht="15" customHeight="1">
      <c r="A42" s="87">
        <f>Actas!A42</f>
        <v>31</v>
      </c>
      <c r="B42" s="23">
        <f>IF(A42&gt;$F$9,"",'T1'!C38)</f>
        <v>0</v>
      </c>
      <c r="C42" s="70" t="str">
        <f>IF(A42&gt;$F$9,"",IF(Final!J41="APROBADO","",Final!H41))</f>
        <v/>
      </c>
      <c r="D42" s="70"/>
      <c r="E42" s="70" t="str">
        <f t="shared" si="0"/>
        <v xml:space="preserve"> </v>
      </c>
      <c r="F42" s="66" t="str">
        <f t="shared" si="1"/>
        <v xml:space="preserve"> </v>
      </c>
    </row>
    <row r="43" spans="1:6" ht="15" customHeight="1">
      <c r="A43" s="87">
        <f>Actas!A43</f>
        <v>32</v>
      </c>
      <c r="B43" s="23">
        <f>IF(A43&gt;$F$9,"",'T1'!C39)</f>
        <v>0</v>
      </c>
      <c r="C43" s="70" t="str">
        <f>IF(A43&gt;$F$9,"",IF(Final!J42="APROBADO","",Final!H42))</f>
        <v/>
      </c>
      <c r="D43" s="70"/>
      <c r="E43" s="70" t="str">
        <f t="shared" si="0"/>
        <v xml:space="preserve"> </v>
      </c>
      <c r="F43" s="66" t="str">
        <f t="shared" si="1"/>
        <v xml:space="preserve"> </v>
      </c>
    </row>
    <row r="44" spans="1:6" ht="15" customHeight="1">
      <c r="A44" s="87">
        <f>Actas!A44</f>
        <v>33</v>
      </c>
      <c r="B44" s="23">
        <f>IF(A44&gt;$F$9,"",'T1'!C40)</f>
        <v>0</v>
      </c>
      <c r="C44" s="70" t="str">
        <f>IF(A44&gt;$F$9,"",IF(Final!J43="APROBADO","",Final!H43))</f>
        <v/>
      </c>
      <c r="D44" s="70"/>
      <c r="E44" s="70" t="str">
        <f t="shared" si="0"/>
        <v xml:space="preserve"> </v>
      </c>
      <c r="F44" s="66" t="str">
        <f t="shared" si="1"/>
        <v xml:space="preserve"> </v>
      </c>
    </row>
    <row r="45" spans="1:6" ht="15" customHeight="1">
      <c r="A45" s="87">
        <f>Actas!A45</f>
        <v>34</v>
      </c>
      <c r="B45" s="23">
        <f>IF(A45&gt;$F$9,"",'T1'!C41)</f>
        <v>0</v>
      </c>
      <c r="C45" s="70" t="str">
        <f>IF(A45&gt;$F$9,"",IF(Final!J44="APROBADO","",Final!H44))</f>
        <v/>
      </c>
      <c r="D45" s="70"/>
      <c r="E45" s="70" t="str">
        <f t="shared" si="0"/>
        <v xml:space="preserve"> </v>
      </c>
      <c r="F45" s="66" t="str">
        <f t="shared" si="1"/>
        <v xml:space="preserve"> </v>
      </c>
    </row>
    <row r="46" spans="1:6" ht="15" customHeight="1">
      <c r="A46" s="87">
        <f>Actas!A46</f>
        <v>35</v>
      </c>
      <c r="B46" s="23">
        <f>IF(A46&gt;$F$9,"",'T1'!C42)</f>
        <v>0</v>
      </c>
      <c r="C46" s="70" t="str">
        <f>IF(A46&gt;$F$9,"",IF(Final!J45="APROBADO","",Final!H45))</f>
        <v/>
      </c>
      <c r="D46" s="70"/>
      <c r="E46" s="70" t="str">
        <f t="shared" si="0"/>
        <v xml:space="preserve"> </v>
      </c>
      <c r="F46" s="66" t="str">
        <f t="shared" si="1"/>
        <v xml:space="preserve"> </v>
      </c>
    </row>
    <row r="47" spans="1:6" ht="15" customHeight="1">
      <c r="A47" s="87" t="str">
        <f>Actas!A47</f>
        <v xml:space="preserve"> </v>
      </c>
      <c r="B47" s="23" t="str">
        <f>IF(A47&gt;$F$9,"",'T1'!C43)</f>
        <v/>
      </c>
      <c r="C47" s="70" t="str">
        <f>IF(A47&gt;$F$9,"",IF(Final!J46="APROBADO","",Final!H46))</f>
        <v/>
      </c>
      <c r="D47" s="70"/>
      <c r="E47" s="70" t="str">
        <f t="shared" si="0"/>
        <v xml:space="preserve"> </v>
      </c>
      <c r="F47" s="66" t="str">
        <f t="shared" si="1"/>
        <v xml:space="preserve"> </v>
      </c>
    </row>
    <row r="48" spans="1:6" ht="15" customHeight="1">
      <c r="A48" s="87" t="str">
        <f>Actas!A48</f>
        <v xml:space="preserve"> </v>
      </c>
      <c r="B48" s="23" t="str">
        <f>IF(A48&gt;$F$9,"",'T1'!C44)</f>
        <v/>
      </c>
      <c r="C48" s="70" t="str">
        <f>IF(A48&gt;$F$9,"",IF(Final!J47="APROBADO","",Final!H47))</f>
        <v/>
      </c>
      <c r="D48" s="70"/>
      <c r="E48" s="70" t="str">
        <f t="shared" si="0"/>
        <v xml:space="preserve"> </v>
      </c>
      <c r="F48" s="66" t="str">
        <f t="shared" si="1"/>
        <v xml:space="preserve"> </v>
      </c>
    </row>
    <row r="49" spans="1:6" ht="15" customHeight="1">
      <c r="A49" s="87" t="str">
        <f>Actas!A49</f>
        <v xml:space="preserve"> </v>
      </c>
      <c r="B49" s="23" t="str">
        <f>IF(A49&gt;$F$9,"",'T1'!C45)</f>
        <v/>
      </c>
      <c r="C49" s="70" t="str">
        <f>IF(A49&gt;$F$9,"",IF(Final!#REF!="APROBADO","",Final!#REF!))</f>
        <v/>
      </c>
      <c r="D49" s="70"/>
      <c r="E49" s="70" t="str">
        <f t="shared" si="0"/>
        <v xml:space="preserve"> </v>
      </c>
      <c r="F49" s="66" t="str">
        <f t="shared" si="1"/>
        <v xml:space="preserve"> </v>
      </c>
    </row>
    <row r="50" spans="1:6" ht="15" customHeight="1">
      <c r="B50" s="156" t="s">
        <v>144</v>
      </c>
      <c r="E50" s="150" t="s">
        <v>127</v>
      </c>
    </row>
    <row r="51" spans="1:6" ht="15" customHeight="1">
      <c r="B51" s="157" t="s">
        <v>145</v>
      </c>
      <c r="E51" s="151" t="s">
        <v>128</v>
      </c>
    </row>
    <row r="52" spans="1:6" ht="15" customHeight="1"/>
    <row r="53" spans="1:6" ht="15" customHeight="1"/>
    <row r="54" spans="1:6" ht="15" customHeight="1">
      <c r="B54" s="244" t="s">
        <v>129</v>
      </c>
      <c r="C54" s="244"/>
      <c r="D54" s="244"/>
    </row>
    <row r="55" spans="1:6" ht="15" customHeight="1">
      <c r="B55" s="243" t="s">
        <v>130</v>
      </c>
      <c r="C55" s="243"/>
      <c r="D55" s="243"/>
    </row>
    <row r="56" spans="1:6" ht="15" customHeight="1"/>
    <row r="57" spans="1:6" ht="15.75" customHeight="1">
      <c r="A57" s="31"/>
      <c r="B57" s="31"/>
      <c r="C57" s="31"/>
      <c r="D57" s="76"/>
      <c r="E57" s="31"/>
      <c r="F57" s="31"/>
    </row>
    <row r="58" spans="1:6" ht="15.75" customHeight="1">
      <c r="A58" s="31"/>
      <c r="B58" s="66"/>
      <c r="C58" s="31"/>
      <c r="D58" s="76"/>
      <c r="E58" s="31"/>
      <c r="F58" s="31"/>
    </row>
    <row r="59" spans="1:6">
      <c r="A59" s="31"/>
      <c r="B59" s="31"/>
      <c r="C59" s="31"/>
      <c r="D59" s="293"/>
      <c r="E59" s="293"/>
      <c r="F59" s="293"/>
    </row>
    <row r="60" spans="1:6" ht="15.75" customHeight="1">
      <c r="A60" s="31"/>
      <c r="B60" s="73"/>
      <c r="C60" s="31"/>
      <c r="D60" s="292"/>
      <c r="E60" s="292"/>
      <c r="F60" s="292"/>
    </row>
    <row r="61" spans="1:6">
      <c r="A61" s="66"/>
      <c r="C61" s="70"/>
    </row>
    <row r="62" spans="1:6"/>
    <row r="63" spans="1:6" ht="15" customHeight="1"/>
    <row r="64" spans="1: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mergeCells count="9">
    <mergeCell ref="D60:F60"/>
    <mergeCell ref="A2:F2"/>
    <mergeCell ref="A3:F3"/>
    <mergeCell ref="A4:F4"/>
    <mergeCell ref="A5:F5"/>
    <mergeCell ref="A6:F6"/>
    <mergeCell ref="D59:F59"/>
    <mergeCell ref="B54:D54"/>
    <mergeCell ref="B55:D55"/>
  </mergeCells>
  <conditionalFormatting sqref="A12:F49">
    <cfRule type="expression" dxfId="0" priority="1">
      <formula>$A12&lt;=$F$9</formula>
    </cfRule>
  </conditionalFormatting>
  <dataValidations count="2">
    <dataValidation allowBlank="1" showInputMessage="1" showErrorMessage="1" promptTitle="CompuServicios" prompt="Digite la fecha del Examen Supletorio" sqref="B9"/>
    <dataValidation type="decimal" allowBlank="1" showInputMessage="1" showErrorMessage="1" sqref="D12:D49 D57 D54:D55">
      <formula1>0.1</formula1>
      <formula2>10</formula2>
    </dataValidation>
  </dataValidations>
  <printOptions horizontalCentered="1"/>
  <pageMargins left="0.42" right="0.22" top="0.35433070866141736" bottom="0.27559055118110237" header="0.27559055118110237" footer="0.23622047244094491"/>
  <pageSetup paperSize="9" scale="90" orientation="portrait" horizontalDpi="4294967293" verticalDpi="4294967293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4"/>
  <sheetViews>
    <sheetView showGridLines="0" showRowColHeaders="0" workbookViewId="0">
      <selection activeCell="A13" sqref="A13:H13"/>
    </sheetView>
  </sheetViews>
  <sheetFormatPr baseColWidth="10" defaultColWidth="0" defaultRowHeight="14.45" customHeight="1" zeroHeight="1"/>
  <cols>
    <col min="1" max="8" width="11.42578125" customWidth="1"/>
    <col min="9" max="9" width="0.42578125" customWidth="1"/>
    <col min="10" max="16384" width="11.42578125" hidden="1"/>
  </cols>
  <sheetData>
    <row r="1" spans="1:8" ht="15"/>
    <row r="2" spans="1:8" ht="15"/>
    <row r="3" spans="1:8" ht="15"/>
    <row r="4" spans="1:8" ht="15"/>
    <row r="5" spans="1:8" ht="15"/>
    <row r="6" spans="1:8" ht="15"/>
    <row r="7" spans="1:8" ht="15"/>
    <row r="8" spans="1:8" ht="15"/>
    <row r="9" spans="1:8" ht="15"/>
    <row r="10" spans="1:8" ht="15"/>
    <row r="11" spans="1:8" ht="15"/>
    <row r="12" spans="1:8" ht="15.75" thickBot="1"/>
    <row r="13" spans="1:8" ht="26.25" customHeight="1" thickTop="1" thickBot="1">
      <c r="A13" s="294" t="s">
        <v>108</v>
      </c>
      <c r="B13" s="295"/>
      <c r="C13" s="295"/>
      <c r="D13" s="295"/>
      <c r="E13" s="295"/>
      <c r="F13" s="295"/>
      <c r="G13" s="295"/>
      <c r="H13" s="296"/>
    </row>
    <row r="14" spans="1:8" ht="7.5" customHeight="1" thickTop="1"/>
  </sheetData>
  <sheetProtection algorithmName="SHA-512" hashValue="12WHL7od1OxkmRhEbk9eRsDNuLL6qDCVkBjLr001FqZkcCmYxUtZwIrJRKEVqTD0lwqR4Fl5PuFxDT8CI3oJyA==" saltValue="fYFlZ5KeZIaRMJBWGc6ejg==" spinCount="100000" sheet="1" objects="1" scenarios="1"/>
  <mergeCells count="1">
    <mergeCell ref="A13:H1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17</vt:i4>
      </vt:variant>
    </vt:vector>
  </HeadingPairs>
  <TitlesOfParts>
    <vt:vector size="26" baseType="lpstr">
      <vt:lpstr>LOGOS</vt:lpstr>
      <vt:lpstr>DATOS</vt:lpstr>
      <vt:lpstr>T1</vt:lpstr>
      <vt:lpstr>T2</vt:lpstr>
      <vt:lpstr>T3</vt:lpstr>
      <vt:lpstr>Actas</vt:lpstr>
      <vt:lpstr>Final</vt:lpstr>
      <vt:lpstr>Supletorio</vt:lpstr>
      <vt:lpstr>OVD</vt:lpstr>
      <vt:lpstr>Actas!Área_de_impresión</vt:lpstr>
      <vt:lpstr>Final!Área_de_impresión</vt:lpstr>
      <vt:lpstr>Supletorio!Área_de_impresión</vt:lpstr>
      <vt:lpstr>CALIF1</vt:lpstr>
      <vt:lpstr>compor</vt:lpstr>
      <vt:lpstr>compor1</vt:lpstr>
      <vt:lpstr>COMPORTA</vt:lpstr>
      <vt:lpstr>COMPORTA1</vt:lpstr>
      <vt:lpstr>ESCALA</vt:lpstr>
      <vt:lpstr>final</vt:lpstr>
      <vt:lpstr>Final_1</vt:lpstr>
      <vt:lpstr>Actas!Títulos_a_imprimir</vt:lpstr>
      <vt:lpstr>Final!Títulos_a_imprimir</vt:lpstr>
      <vt:lpstr>Supletorio!Títulos_a_imprimir</vt:lpstr>
      <vt:lpstr>TRI_1</vt:lpstr>
      <vt:lpstr>TRI_2</vt:lpstr>
      <vt:lpstr>TRI_3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Jessenia G S</dc:creator>
  <cp:lastModifiedBy>ESCUELA GENERAL SERR</cp:lastModifiedBy>
  <cp:lastPrinted>2023-05-12T17:11:03Z</cp:lastPrinted>
  <dcterms:created xsi:type="dcterms:W3CDTF">2023-04-18T01:54:31Z</dcterms:created>
  <dcterms:modified xsi:type="dcterms:W3CDTF">2023-07-20T15:59:08Z</dcterms:modified>
</cp:coreProperties>
</file>